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9720" windowHeight="6000" tabRatio="601" activeTab="0"/>
  </bookViews>
  <sheets>
    <sheet name="P&amp;L" sheetId="1" r:id="rId1"/>
    <sheet name="Balance Sheet" sheetId="2" r:id="rId2"/>
    <sheet name="Equity" sheetId="3" r:id="rId3"/>
    <sheet name="CashFlow" sheetId="4" r:id="rId4"/>
  </sheets>
  <definedNames>
    <definedName name="_xlnm.Print_Area" localSheetId="3">'CashFlow'!$A$1:$H$134</definedName>
    <definedName name="_xlnm.Print_Area" localSheetId="2">'Equity'!$A$1:$J$51</definedName>
  </definedNames>
  <calcPr fullCalcOnLoad="1"/>
</workbook>
</file>

<file path=xl/sharedStrings.xml><?xml version="1.0" encoding="utf-8"?>
<sst xmlns="http://schemas.openxmlformats.org/spreadsheetml/2006/main" count="232" uniqueCount="172">
  <si>
    <t>MALAYSIA BUILDING SOCIETY BERHAD</t>
  </si>
  <si>
    <t>(Company No. 9417-K)</t>
  </si>
  <si>
    <t>(Incorporated in Malaysia)</t>
  </si>
  <si>
    <t>RM'000</t>
  </si>
  <si>
    <t>Property, plant and equipment</t>
  </si>
  <si>
    <t>Other investments</t>
  </si>
  <si>
    <t xml:space="preserve"> </t>
  </si>
  <si>
    <t>Trade receivables</t>
  </si>
  <si>
    <t>Other receivables</t>
  </si>
  <si>
    <t>Cash and short term funds</t>
  </si>
  <si>
    <t>Bank borrowings</t>
  </si>
  <si>
    <t>Trade payables</t>
  </si>
  <si>
    <t>Other payables</t>
  </si>
  <si>
    <t xml:space="preserve">Reserves </t>
  </si>
  <si>
    <t>Shareholders' equity</t>
  </si>
  <si>
    <t>Minority interest</t>
  </si>
  <si>
    <t>Loans sold to Cagamas</t>
  </si>
  <si>
    <t xml:space="preserve">Deferred taxation </t>
  </si>
  <si>
    <t>Interest costs</t>
  </si>
  <si>
    <t xml:space="preserve">Depreciation </t>
  </si>
  <si>
    <t xml:space="preserve">Other operating expenses </t>
  </si>
  <si>
    <t xml:space="preserve">Taxation </t>
  </si>
  <si>
    <t xml:space="preserve">  Basic</t>
  </si>
  <si>
    <t>Cash flows from operating activities</t>
  </si>
  <si>
    <t>Adjustments for :</t>
  </si>
  <si>
    <t>Provision for doubtful debts of trade receivables</t>
  </si>
  <si>
    <t>Interest-in-suspense, net of recoveries and write offs</t>
  </si>
  <si>
    <t xml:space="preserve">Operating profit before working capital changes </t>
  </si>
  <si>
    <t>Cash flows from investing activities</t>
  </si>
  <si>
    <t>Cash flows from financing activities</t>
  </si>
  <si>
    <t>Bank Negara Malaysia loans repaid</t>
  </si>
  <si>
    <t xml:space="preserve">Cash and cash equivalents comprise </t>
  </si>
  <si>
    <t xml:space="preserve">       Cash and bank balances </t>
  </si>
  <si>
    <t xml:space="preserve">       As previously reported </t>
  </si>
  <si>
    <t xml:space="preserve">       As restated </t>
  </si>
  <si>
    <t xml:space="preserve">Acquisition of Subsidiaries </t>
  </si>
  <si>
    <t xml:space="preserve">       Cash </t>
  </si>
  <si>
    <t xml:space="preserve">       Deposits and placements with financial institutions </t>
  </si>
  <si>
    <t xml:space="preserve">       Investment securities </t>
  </si>
  <si>
    <t xml:space="preserve">       Loans and advances </t>
  </si>
  <si>
    <t xml:space="preserve">       Other assets </t>
  </si>
  <si>
    <t xml:space="preserve">       Fixed assets </t>
  </si>
  <si>
    <t xml:space="preserve">       Other liabilities </t>
  </si>
  <si>
    <t xml:space="preserve">       Minotory interest </t>
  </si>
  <si>
    <t xml:space="preserve">       Net assets acquired </t>
  </si>
  <si>
    <t xml:space="preserve">       Goodwill on acquisition </t>
  </si>
  <si>
    <t xml:space="preserve">       Purchases consideration </t>
  </si>
  <si>
    <t xml:space="preserve">       Less: Cash acquired </t>
  </si>
  <si>
    <t xml:space="preserve">       Net cash used in acquisition  </t>
  </si>
  <si>
    <t xml:space="preserve">Cash and cash equivalents comprise : </t>
  </si>
  <si>
    <t xml:space="preserve">    Cash and short term funds</t>
  </si>
  <si>
    <t>Non Distributable</t>
  </si>
  <si>
    <t xml:space="preserve">Share </t>
  </si>
  <si>
    <t xml:space="preserve">Capital </t>
  </si>
  <si>
    <t xml:space="preserve">Shares </t>
  </si>
  <si>
    <t xml:space="preserve">Accumulated </t>
  </si>
  <si>
    <t xml:space="preserve">Premium </t>
  </si>
  <si>
    <t xml:space="preserve">Reserve </t>
  </si>
  <si>
    <t xml:space="preserve">Losses </t>
  </si>
  <si>
    <t>Total</t>
  </si>
  <si>
    <t xml:space="preserve">The figures have not been audited. </t>
  </si>
  <si>
    <t xml:space="preserve">3 months ended </t>
  </si>
  <si>
    <t>As at</t>
  </si>
  <si>
    <t>(RM'000)</t>
  </si>
  <si>
    <t>Purchase of property, plant and equipment</t>
  </si>
  <si>
    <t>CONDENSED CONSOLIDATED INCOME STATEMENT</t>
  </si>
  <si>
    <t>CONDENSED CONSOLIDATED BALANCE SHEETS</t>
  </si>
  <si>
    <t xml:space="preserve">CONDENSED CONSOLIDATED STATEMENT OF CHANGES IN EQUITY </t>
  </si>
  <si>
    <t>CONDENSED CONSOLIDATED CASH FLOW STATEMENT</t>
  </si>
  <si>
    <t>3 months ended</t>
  </si>
  <si>
    <t>31st December</t>
  </si>
  <si>
    <t>12 months ended</t>
  </si>
  <si>
    <t>Net loss for twelve months period</t>
  </si>
  <si>
    <t>At 1.1.2001</t>
  </si>
  <si>
    <t>At 31.12.2001</t>
  </si>
  <si>
    <t>At 1.1.2003</t>
  </si>
  <si>
    <t>Increase in receivables</t>
  </si>
  <si>
    <t>As restated</t>
  </si>
  <si>
    <t>Prior year adjustment</t>
  </si>
  <si>
    <t>Land held for development</t>
  </si>
  <si>
    <t>Debenture loans</t>
  </si>
  <si>
    <t xml:space="preserve">Land held for development  </t>
  </si>
  <si>
    <t>The condensed Consolidated Statement of Changes In Equity should be read in conjunction with the audited financial statement for the year ended</t>
  </si>
  <si>
    <t>Redeemable convertible preference shares</t>
  </si>
  <si>
    <t xml:space="preserve">Share capital </t>
  </si>
  <si>
    <t>Inventories of completed properties</t>
  </si>
  <si>
    <t xml:space="preserve">Deposits </t>
  </si>
  <si>
    <t>Provision for diminution in value of land held for</t>
  </si>
  <si>
    <t>Increase in loans receivables</t>
  </si>
  <si>
    <t xml:space="preserve">   Special housing loans repaid</t>
  </si>
  <si>
    <t>31st December 2003</t>
  </si>
  <si>
    <t>Provision for liabilities</t>
  </si>
  <si>
    <t xml:space="preserve"> development</t>
  </si>
  <si>
    <t>Capital</t>
  </si>
  <si>
    <t xml:space="preserve">Quarterly report on consolidated financial statements for the first quarter ended 31st March 2004. </t>
  </si>
  <si>
    <t>31st March</t>
  </si>
  <si>
    <t>Operating revenue</t>
  </si>
  <si>
    <t>Interest income</t>
  </si>
  <si>
    <t xml:space="preserve">Net income from Islamic Banking Scheme </t>
  </si>
  <si>
    <t>31st March 2004</t>
  </si>
  <si>
    <t>FINANCIAL YEAR ENDED 31ST MARCH 2004</t>
  </si>
  <si>
    <t>At 1.1.2004</t>
  </si>
  <si>
    <t>At 31.3.2004</t>
  </si>
  <si>
    <t>2003</t>
  </si>
  <si>
    <t xml:space="preserve"> 2004</t>
  </si>
  <si>
    <t>Redemption</t>
  </si>
  <si>
    <t>Reserve -</t>
  </si>
  <si>
    <t>Redeemable</t>
  </si>
  <si>
    <t>Cumulative</t>
  </si>
  <si>
    <t>Preference</t>
  </si>
  <si>
    <t>Profit / (Loss) before taxation</t>
  </si>
  <si>
    <t xml:space="preserve">Provision for doubtful debts of other receivables </t>
  </si>
  <si>
    <t>Increase / (Decrease) in bank borrowings</t>
  </si>
  <si>
    <t xml:space="preserve">Increase in deposits received </t>
  </si>
  <si>
    <t xml:space="preserve">(Decrease) / Increase in payables </t>
  </si>
  <si>
    <t>(Increase) / Decrease in inventories of completed properties</t>
  </si>
  <si>
    <t xml:space="preserve">Profit/(loss) after taxation </t>
  </si>
  <si>
    <t xml:space="preserve">Profit/(loss) before taxation </t>
  </si>
  <si>
    <t>ASSETS</t>
  </si>
  <si>
    <t>Loans, advances and financing</t>
  </si>
  <si>
    <t>TOTAL ASSETS</t>
  </si>
  <si>
    <t>Other borrowings</t>
  </si>
  <si>
    <t>Tax payable</t>
  </si>
  <si>
    <t>TOTAL LIABILITIES</t>
  </si>
  <si>
    <t>LIABILITIES AND SHAREHOLDERS'  EQUITY</t>
  </si>
  <si>
    <t>Provision for staff benefit</t>
  </si>
  <si>
    <t>TOTAL LIABILITIES AND SHAREHOLDERS' EQUITY</t>
  </si>
  <si>
    <t>Net profit for the 3 months period</t>
  </si>
  <si>
    <t>At 31.3.2003</t>
  </si>
  <si>
    <t>The condensed Consolidated Balance Sheet should be read in conjunction with the audited</t>
  </si>
  <si>
    <r>
      <t xml:space="preserve">financial statements for the year ended 31st December 2003 </t>
    </r>
    <r>
      <rPr>
        <b/>
        <sz val="12"/>
        <rFont val="Times New Roman"/>
        <family val="1"/>
      </rPr>
      <t xml:space="preserve">and the accompanying explanatory </t>
    </r>
  </si>
  <si>
    <t>notes attached to the interim financial statements.</t>
  </si>
  <si>
    <t>Net interest income/(expense)</t>
  </si>
  <si>
    <t xml:space="preserve">   Operations</t>
  </si>
  <si>
    <t xml:space="preserve">  Diluted</t>
  </si>
  <si>
    <t>Net loss for the 3 months period</t>
  </si>
  <si>
    <t xml:space="preserve">Ordinary </t>
  </si>
  <si>
    <t>Shares</t>
  </si>
  <si>
    <t xml:space="preserve"> 31st December 2003 and the accompanying explanatory notes attached to the interim financial statements.</t>
  </si>
  <si>
    <t>Share Capital</t>
  </si>
  <si>
    <t>Loan and financing loss and provisions</t>
  </si>
  <si>
    <t>The condensed Consolidated Cash Flow Statement should be read in conjunction with the audited  financial statements for the year ended 31st December 2003 and the accompanying notes attached to the interim financial statements.</t>
  </si>
  <si>
    <t>Cash and cash equivalents at end of financial period</t>
  </si>
  <si>
    <t>Cash and cash equivalents at beginning of financial period</t>
  </si>
  <si>
    <t>Write back of provision for staff  benefit</t>
  </si>
  <si>
    <t>Write down of inventories of completed properties</t>
  </si>
  <si>
    <t>Cash generated from operations</t>
  </si>
  <si>
    <t>Net cash used in investing activities</t>
  </si>
  <si>
    <t>Net (decrease) / increase in cash and cash equivalents</t>
  </si>
  <si>
    <t xml:space="preserve">Net cash (used in) / generated from financing activities </t>
  </si>
  <si>
    <t>Operating profit/(loss) before provision</t>
  </si>
  <si>
    <t>Earnings/(loss) per share (sen)</t>
  </si>
  <si>
    <t>Net cash generated from operating activities</t>
  </si>
  <si>
    <t>(Increase) / Decrease in development properties</t>
  </si>
  <si>
    <t xml:space="preserve">(Reversal of) other non-interest income </t>
  </si>
  <si>
    <t xml:space="preserve">Loan and finacing loss and provisions / </t>
  </si>
  <si>
    <t xml:space="preserve">    (write back)</t>
  </si>
  <si>
    <t>(Write back of) provision for anticipated losses on projects</t>
  </si>
  <si>
    <t>Real Property Gains Tax paid</t>
  </si>
  <si>
    <t>EPF revolving loans repaid</t>
  </si>
  <si>
    <t>Loans sold to Cagamas repaid</t>
  </si>
  <si>
    <t>CONDENSED CONSOLIDATED BALANCE SHEETS (CONTD.)</t>
  </si>
  <si>
    <t>CONDENSED CONSOLIDATED CASH FLOW STATEMENT (CONTD.)</t>
  </si>
  <si>
    <t>Profit/(loss) for the period</t>
  </si>
  <si>
    <t>Refund / (Payment) of staff  benefits</t>
  </si>
  <si>
    <t>(Contd.)</t>
  </si>
  <si>
    <t>Property development cost</t>
  </si>
  <si>
    <t>Provision for forseeable losses</t>
  </si>
  <si>
    <t>(Reversal of) property development expenses</t>
  </si>
  <si>
    <t>The condensed Consolidated Income Statement should be read in conjunction with the</t>
  </si>
  <si>
    <t xml:space="preserve">audited financial statements for the year ended 31st December 2003 and the accompanying </t>
  </si>
  <si>
    <t>explanatory notes attached to the interim financial statements.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</si>
</sst>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0.000_);[Red]\(#,##0.000\)"/>
    <numFmt numFmtId="174" formatCode="#,##0.0000_);[Red]\(#,##0.0000\)"/>
    <numFmt numFmtId="175" formatCode="0.00_);[Red]\(0.00\)"/>
    <numFmt numFmtId="176" formatCode="0_);\(0\)"/>
    <numFmt numFmtId="177" formatCode="#,##0.0_);\(#,##0.0\)"/>
    <numFmt numFmtId="178" formatCode="_(* #,##0.0_);_(* \(#,##0.0\);_(* &quot;-&quot;??_);_(@_)"/>
    <numFmt numFmtId="179" formatCode="_(* #,##0_);_(* \(#,##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0"/>
    <numFmt numFmtId="188" formatCode="0.000000000"/>
    <numFmt numFmtId="189" formatCode="0.0000000000"/>
    <numFmt numFmtId="190" formatCode="0.00000000000"/>
    <numFmt numFmtId="191" formatCode="0.0"/>
    <numFmt numFmtId="192" formatCode="_(* #,##0.000_);_(* \(#,##0.000\);_(* &quot;-&quot;??_);_(@_)"/>
    <numFmt numFmtId="193" formatCode="_(* #,##0.0000_);_(* \(#,##0.0000\);_(* &quot;-&quot;??_);_(@_)"/>
    <numFmt numFmtId="194" formatCode="#,##0.000_);\(#,##0.000\)"/>
    <numFmt numFmtId="195" formatCode="#,##0.0000_);\(#,##0.0000\)"/>
    <numFmt numFmtId="196" formatCode="_(* #,##0.0000_);_(* \(#,##0.0000\);_(* &quot;-&quot;????_);_(@_)"/>
    <numFmt numFmtId="197" formatCode="0.0_);[Red]\(0.0\)"/>
    <numFmt numFmtId="198" formatCode="0_);[Red]\(0\)"/>
    <numFmt numFmtId="199" formatCode="#,##0.0;[Red]\-#,##0.0"/>
    <numFmt numFmtId="200" formatCode="_(* #,##0.00000_);_(* \(#,##0.00000\);_(* &quot;-&quot;?????_);_(@_)"/>
  </numFmts>
  <fonts count="11">
    <font>
      <sz val="10"/>
      <name val="Arial"/>
      <family val="0"/>
    </font>
    <font>
      <sz val="10"/>
      <name val="MS Sans Serif"/>
      <family val="0"/>
    </font>
    <font>
      <sz val="12"/>
      <name val="Times New Roman"/>
      <family val="0"/>
    </font>
    <font>
      <b/>
      <sz val="12"/>
      <name val="Times New Roman"/>
      <family val="1"/>
    </font>
    <font>
      <sz val="10"/>
      <name val="Times New Roman"/>
      <family val="1"/>
    </font>
    <font>
      <b/>
      <i/>
      <sz val="12"/>
      <name val="Times New Roman"/>
      <family val="0"/>
    </font>
    <font>
      <i/>
      <sz val="12"/>
      <name val="Times New Roman"/>
      <family val="1"/>
    </font>
    <font>
      <u val="single"/>
      <sz val="10"/>
      <color indexed="12"/>
      <name val="Arial"/>
      <family val="0"/>
    </font>
    <font>
      <u val="single"/>
      <sz val="10"/>
      <color indexed="36"/>
      <name val="Arial"/>
      <family val="0"/>
    </font>
    <font>
      <sz val="12"/>
      <color indexed="12"/>
      <name val="Times New Roman"/>
      <family val="1"/>
    </font>
    <font>
      <b/>
      <sz val="10"/>
      <name val="Times New Roman"/>
      <family val="1"/>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26">
    <xf numFmtId="0" fontId="0" fillId="0" borderId="0" xfId="0" applyAlignment="1">
      <alignment/>
    </xf>
    <xf numFmtId="37" fontId="2" fillId="0" borderId="0" xfId="15" applyNumberFormat="1" applyFont="1" applyFill="1" applyBorder="1" applyAlignment="1">
      <alignment/>
    </xf>
    <xf numFmtId="0" fontId="2" fillId="0" borderId="0" xfId="0" applyFont="1" applyFill="1" applyAlignment="1">
      <alignment horizontal="left"/>
    </xf>
    <xf numFmtId="0" fontId="2" fillId="0" borderId="0" xfId="0" applyFont="1" applyFill="1" applyAlignment="1" quotePrefix="1">
      <alignment horizontal="center"/>
    </xf>
    <xf numFmtId="0" fontId="2" fillId="0" borderId="0" xfId="0" applyFont="1" applyFill="1" applyAlignment="1">
      <alignment/>
    </xf>
    <xf numFmtId="37" fontId="2" fillId="0" borderId="1" xfId="15" applyNumberFormat="1" applyFont="1" applyFill="1" applyBorder="1" applyAlignment="1">
      <alignment/>
    </xf>
    <xf numFmtId="37" fontId="2" fillId="0" borderId="1" xfId="0"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Border="1" applyAlignment="1">
      <alignment horizontal="right"/>
    </xf>
    <xf numFmtId="37" fontId="2" fillId="0" borderId="0" xfId="24" applyNumberFormat="1" applyFont="1" applyFill="1" applyBorder="1" applyAlignment="1">
      <alignment horizontal="right"/>
      <protection/>
    </xf>
    <xf numFmtId="37" fontId="2" fillId="0" borderId="0" xfId="24" applyNumberFormat="1" applyFont="1" applyFill="1" applyBorder="1" applyAlignment="1">
      <alignment horizontal="center"/>
      <protection/>
    </xf>
    <xf numFmtId="179" fontId="2" fillId="0" borderId="0" xfId="15" applyNumberFormat="1" applyFont="1" applyFill="1" applyBorder="1" applyAlignment="1" quotePrefix="1">
      <alignment horizontal="right"/>
    </xf>
    <xf numFmtId="179" fontId="2" fillId="0" borderId="0" xfId="15" applyNumberFormat="1" applyFont="1" applyFill="1" applyAlignment="1">
      <alignment/>
    </xf>
    <xf numFmtId="179" fontId="2" fillId="0" borderId="0" xfId="15" applyNumberFormat="1" applyFont="1" applyFill="1" applyAlignment="1">
      <alignment horizontal="right"/>
    </xf>
    <xf numFmtId="179" fontId="2" fillId="0" borderId="2" xfId="15" applyNumberFormat="1" applyFont="1" applyFill="1" applyBorder="1" applyAlignment="1">
      <alignment/>
    </xf>
    <xf numFmtId="171" fontId="2" fillId="0" borderId="0" xfId="15" applyFont="1" applyFill="1" applyBorder="1" applyAlignment="1">
      <alignment/>
    </xf>
    <xf numFmtId="0" fontId="2" fillId="0" borderId="0" xfId="23" applyFont="1" applyFill="1">
      <alignment/>
      <protection/>
    </xf>
    <xf numFmtId="38" fontId="2" fillId="0" borderId="0" xfId="15" applyNumberFormat="1" applyFont="1" applyFill="1" applyAlignment="1">
      <alignment horizontal="centerContinuous"/>
    </xf>
    <xf numFmtId="38" fontId="2"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xf>
    <xf numFmtId="38" fontId="2" fillId="0" borderId="0" xfId="15" applyNumberFormat="1" applyFont="1" applyFill="1" applyAlignment="1">
      <alignment/>
    </xf>
    <xf numFmtId="0" fontId="2" fillId="0" borderId="0" xfId="0" applyFont="1" applyFill="1" applyAlignment="1">
      <alignment horizontal="center"/>
    </xf>
    <xf numFmtId="171" fontId="2" fillId="0" borderId="0" xfId="15" applyFont="1" applyFill="1" applyAlignment="1">
      <alignment horizontal="right"/>
    </xf>
    <xf numFmtId="38" fontId="2" fillId="0" borderId="3" xfId="15" applyNumberFormat="1" applyFont="1" applyFill="1" applyBorder="1" applyAlignment="1">
      <alignment/>
    </xf>
    <xf numFmtId="0" fontId="2" fillId="0" borderId="3" xfId="0" applyFont="1" applyFill="1" applyBorder="1" applyAlignment="1">
      <alignment/>
    </xf>
    <xf numFmtId="38" fontId="2" fillId="0" borderId="0" xfId="15" applyNumberFormat="1" applyFont="1" applyFill="1" applyBorder="1" applyAlignment="1">
      <alignment/>
    </xf>
    <xf numFmtId="0" fontId="2" fillId="0" borderId="0" xfId="0" applyFont="1" applyFill="1" applyBorder="1" applyAlignment="1">
      <alignment/>
    </xf>
    <xf numFmtId="37" fontId="2" fillId="0" borderId="0" xfId="23" applyNumberFormat="1" applyFont="1" applyFill="1">
      <alignment/>
      <protection/>
    </xf>
    <xf numFmtId="0" fontId="2" fillId="0" borderId="0" xfId="24" applyFont="1" applyFill="1" applyBorder="1" applyAlignment="1">
      <alignment wrapText="1"/>
      <protection/>
    </xf>
    <xf numFmtId="37" fontId="2" fillId="0" borderId="0" xfId="23" applyNumberFormat="1" applyFont="1" applyFill="1">
      <alignment/>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7" fontId="2" fillId="0" borderId="0" xfId="23" applyNumberFormat="1" applyFont="1" applyFill="1" applyBorder="1">
      <alignment/>
      <protection/>
    </xf>
    <xf numFmtId="37" fontId="3" fillId="0" borderId="0" xfId="23" applyNumberFormat="1" applyFont="1" applyFill="1" applyAlignment="1">
      <alignment horizontal="center"/>
      <protection/>
    </xf>
    <xf numFmtId="38" fontId="2" fillId="0" borderId="0" xfId="23" applyNumberFormat="1" applyFont="1" applyFill="1">
      <alignment/>
      <protection/>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lignment/>
      <protection/>
    </xf>
    <xf numFmtId="37" fontId="3" fillId="0" borderId="0" xfId="23" applyNumberFormat="1" applyFont="1" applyFill="1" applyAlignment="1">
      <alignment/>
      <protection/>
    </xf>
    <xf numFmtId="38" fontId="3" fillId="0" borderId="0" xfId="23" applyNumberFormat="1" applyFont="1" applyFill="1" applyAlignment="1">
      <alignment horizontal="right"/>
      <protection/>
    </xf>
    <xf numFmtId="37" fontId="3" fillId="0" borderId="0" xfId="23" applyNumberFormat="1" applyFont="1" applyFill="1" applyBorder="1">
      <alignment/>
      <protection/>
    </xf>
    <xf numFmtId="38" fontId="3" fillId="0" borderId="0" xfId="23" applyNumberFormat="1" applyFont="1" applyFill="1" applyBorder="1" applyAlignment="1">
      <alignment horizontal="centerContinuous"/>
      <protection/>
    </xf>
    <xf numFmtId="38" fontId="3" fillId="0" borderId="0" xfId="23" applyNumberFormat="1" applyFont="1" applyFill="1" applyBorder="1" applyAlignment="1">
      <alignment horizontal="center"/>
      <protection/>
    </xf>
    <xf numFmtId="49" fontId="3" fillId="0" borderId="0" xfId="23" applyNumberFormat="1" applyFont="1" applyFill="1" applyBorder="1" applyAlignment="1">
      <alignment horizontal="center"/>
      <protection/>
    </xf>
    <xf numFmtId="49" fontId="0" fillId="0" borderId="0" xfId="0" applyNumberFormat="1" applyFont="1" applyFill="1" applyBorder="1" applyAlignment="1">
      <alignment/>
    </xf>
    <xf numFmtId="37" fontId="3"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7" fontId="3" fillId="0" borderId="0" xfId="23" applyNumberFormat="1" applyFont="1" applyFill="1" applyBorder="1" applyAlignment="1">
      <alignment/>
      <protection/>
    </xf>
    <xf numFmtId="38" fontId="5"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8" fontId="5" fillId="0" borderId="0" xfId="23" applyNumberFormat="1" applyFont="1" applyFill="1" applyAlignment="1">
      <alignment horizontal="center"/>
      <protection/>
    </xf>
    <xf numFmtId="37" fontId="2" fillId="0" borderId="0" xfId="23" applyNumberFormat="1" applyFont="1" applyFill="1" applyAlignment="1">
      <alignment horizontal="right"/>
      <protection/>
    </xf>
    <xf numFmtId="37" fontId="2" fillId="0" borderId="0" xfId="23" applyNumberFormat="1" applyFont="1" applyFill="1" applyAlignment="1">
      <alignment horizontal="center"/>
      <protection/>
    </xf>
    <xf numFmtId="38" fontId="2" fillId="0" borderId="0" xfId="23" applyNumberFormat="1" applyFont="1" applyFill="1" applyBorder="1" applyAlignment="1">
      <alignment horizontal="right"/>
      <protection/>
    </xf>
    <xf numFmtId="37" fontId="2" fillId="0" borderId="0" xfId="23" applyNumberFormat="1" applyFont="1" applyFill="1" applyAlignment="1">
      <alignment horizontal="right"/>
      <protection/>
    </xf>
    <xf numFmtId="38" fontId="3" fillId="0" borderId="0" xfId="23" applyNumberFormat="1" applyFont="1" applyFill="1" applyBorder="1" applyAlignment="1">
      <alignment horizontal="right"/>
      <protection/>
    </xf>
    <xf numFmtId="0" fontId="2" fillId="0" borderId="0" xfId="23" applyFont="1" applyFill="1" applyBorder="1">
      <alignment/>
      <protection/>
    </xf>
    <xf numFmtId="37" fontId="3" fillId="0" borderId="0" xfId="23" applyNumberFormat="1" applyFont="1" applyFill="1" applyAlignment="1">
      <alignment vertical="center"/>
      <protection/>
    </xf>
    <xf numFmtId="37" fontId="3" fillId="0" borderId="0" xfId="23" applyNumberFormat="1" applyFont="1" applyFill="1" applyAlignment="1">
      <alignment horizontal="left"/>
      <protection/>
    </xf>
    <xf numFmtId="37" fontId="4" fillId="0" borderId="0" xfId="23" applyNumberFormat="1" applyFont="1" applyFill="1" applyAlignment="1">
      <alignment horizontal="center" vertical="center"/>
      <protection/>
    </xf>
    <xf numFmtId="38" fontId="3" fillId="0" borderId="0" xfId="23" applyNumberFormat="1" applyFont="1" applyFill="1" applyBorder="1">
      <alignment/>
      <protection/>
    </xf>
    <xf numFmtId="37" fontId="2" fillId="0" borderId="0" xfId="24" applyNumberFormat="1" applyFont="1" applyFill="1" applyAlignment="1">
      <alignment horizontal="centerContinuous"/>
      <protection/>
    </xf>
    <xf numFmtId="38" fontId="2" fillId="0" borderId="0" xfId="24" applyNumberFormat="1" applyFont="1" applyFill="1" applyAlignment="1">
      <alignment horizontal="centerContinuous"/>
      <protection/>
    </xf>
    <xf numFmtId="37" fontId="2" fillId="0" borderId="0" xfId="24" applyNumberFormat="1" applyFont="1" applyFill="1">
      <alignment/>
      <protection/>
    </xf>
    <xf numFmtId="37" fontId="3" fillId="0" borderId="0" xfId="24" applyNumberFormat="1" applyFont="1" applyFill="1">
      <alignment/>
      <protection/>
    </xf>
    <xf numFmtId="37" fontId="3" fillId="0" borderId="0" xfId="24" applyNumberFormat="1" applyFont="1" applyFill="1" applyAlignment="1">
      <alignment horizontal="left"/>
      <protection/>
    </xf>
    <xf numFmtId="38" fontId="3" fillId="0" borderId="0" xfId="24" applyNumberFormat="1" applyFont="1" applyFill="1" applyAlignment="1">
      <alignment horizontal="right"/>
      <protection/>
    </xf>
    <xf numFmtId="37" fontId="3" fillId="0" borderId="0" xfId="24" applyNumberFormat="1" applyFont="1" applyFill="1" applyAlignment="1">
      <alignment horizontal="center"/>
      <protection/>
    </xf>
    <xf numFmtId="37" fontId="2" fillId="0" borderId="0" xfId="24" applyNumberFormat="1" applyFont="1" applyFill="1" applyBorder="1" applyAlignment="1">
      <alignment horizontal="left"/>
      <protection/>
    </xf>
    <xf numFmtId="37" fontId="3" fillId="0" borderId="0" xfId="24" applyNumberFormat="1" applyFont="1" applyFill="1" applyAlignment="1">
      <alignment/>
      <protection/>
    </xf>
    <xf numFmtId="37" fontId="3" fillId="0" borderId="0" xfId="24" applyNumberFormat="1" applyFont="1" applyFill="1" applyBorder="1" applyAlignment="1">
      <alignment horizontal="center"/>
      <protection/>
    </xf>
    <xf numFmtId="37" fontId="5" fillId="0" borderId="0" xfId="24" applyNumberFormat="1" applyFont="1" applyFill="1">
      <alignment/>
      <protection/>
    </xf>
    <xf numFmtId="37" fontId="2" fillId="0" borderId="0" xfId="24" applyNumberFormat="1" applyFont="1" applyFill="1" applyAlignment="1">
      <alignment/>
      <protection/>
    </xf>
    <xf numFmtId="38" fontId="2" fillId="0" borderId="0" xfId="24" applyNumberFormat="1" applyFont="1" applyFill="1" applyAlignment="1">
      <alignment horizontal="right"/>
      <protection/>
    </xf>
    <xf numFmtId="38" fontId="2" fillId="0" borderId="0" xfId="24" applyNumberFormat="1" applyFont="1" applyFill="1">
      <alignment/>
      <protection/>
    </xf>
    <xf numFmtId="38" fontId="3" fillId="0" borderId="0" xfId="24" applyNumberFormat="1" applyFont="1" applyFill="1" applyAlignment="1">
      <alignment horizontal="center"/>
      <protection/>
    </xf>
    <xf numFmtId="1" fontId="3" fillId="0" borderId="0" xfId="24" applyNumberFormat="1" applyFont="1" applyFill="1" applyAlignment="1">
      <alignment horizontal="right"/>
      <protection/>
    </xf>
    <xf numFmtId="1" fontId="3" fillId="0" borderId="0" xfId="24" applyNumberFormat="1" applyFont="1" applyFill="1" applyAlignment="1">
      <alignment horizontal="center"/>
      <protection/>
    </xf>
    <xf numFmtId="38" fontId="5" fillId="0" borderId="0" xfId="24" applyNumberFormat="1" applyFont="1" applyFill="1" applyAlignment="1">
      <alignment horizontal="right"/>
      <protection/>
    </xf>
    <xf numFmtId="38" fontId="3" fillId="0" borderId="2" xfId="18" applyNumberFormat="1" applyFont="1" applyFill="1" applyBorder="1" applyAlignment="1">
      <alignment horizontal="center"/>
    </xf>
    <xf numFmtId="38" fontId="2" fillId="0" borderId="0" xfId="18" applyNumberFormat="1" applyFont="1" applyFill="1" applyAlignment="1">
      <alignment/>
    </xf>
    <xf numFmtId="37" fontId="2" fillId="0" borderId="0" xfId="24" applyNumberFormat="1" applyFont="1" applyFill="1" applyAlignment="1">
      <alignment horizontal="right"/>
      <protection/>
    </xf>
    <xf numFmtId="37" fontId="2" fillId="0" borderId="0" xfId="24" applyNumberFormat="1" applyFont="1" applyFill="1" applyBorder="1">
      <alignment/>
      <protection/>
    </xf>
    <xf numFmtId="179" fontId="2" fillId="0" borderId="3" xfId="15" applyNumberFormat="1" applyFont="1" applyFill="1" applyBorder="1" applyAlignment="1">
      <alignment/>
    </xf>
    <xf numFmtId="179" fontId="2" fillId="0" borderId="3" xfId="15" applyNumberFormat="1" applyFont="1" applyFill="1" applyBorder="1" applyAlignment="1">
      <alignment horizontal="right"/>
    </xf>
    <xf numFmtId="37" fontId="2" fillId="0" borderId="0" xfId="18" applyNumberFormat="1" applyFont="1" applyFill="1" applyAlignment="1">
      <alignment/>
    </xf>
    <xf numFmtId="38" fontId="2" fillId="0" borderId="0" xfId="18" applyNumberFormat="1" applyFont="1" applyFill="1" applyBorder="1" applyAlignment="1">
      <alignment/>
    </xf>
    <xf numFmtId="37" fontId="2" fillId="0" borderId="3" xfId="18" applyNumberFormat="1" applyFont="1" applyFill="1" applyBorder="1" applyAlignment="1">
      <alignment/>
    </xf>
    <xf numFmtId="37" fontId="2" fillId="0" borderId="3" xfId="18" applyNumberFormat="1" applyFont="1" applyFill="1" applyBorder="1" applyAlignment="1" quotePrefix="1">
      <alignment horizontal="right"/>
    </xf>
    <xf numFmtId="37" fontId="3" fillId="0" borderId="0" xfId="24" applyNumberFormat="1" applyFont="1" applyFill="1" applyBorder="1">
      <alignment/>
      <protection/>
    </xf>
    <xf numFmtId="38" fontId="2" fillId="0" borderId="0" xfId="24" applyNumberFormat="1" applyFont="1" applyFill="1" applyBorder="1" applyAlignment="1">
      <alignment horizontal="right"/>
      <protection/>
    </xf>
    <xf numFmtId="38" fontId="2" fillId="0" borderId="0" xfId="18" applyNumberFormat="1" applyFont="1" applyFill="1" applyBorder="1" applyAlignment="1" quotePrefix="1">
      <alignment horizontal="right"/>
    </xf>
    <xf numFmtId="38" fontId="2" fillId="0" borderId="0" xfId="24" applyNumberFormat="1" applyFont="1" applyFill="1" applyBorder="1">
      <alignment/>
      <protection/>
    </xf>
    <xf numFmtId="37" fontId="3" fillId="0" borderId="0" xfId="23" applyNumberFormat="1" applyFont="1" applyFill="1">
      <alignment/>
      <protection/>
    </xf>
    <xf numFmtId="37" fontId="2" fillId="0" borderId="0" xfId="24" applyNumberFormat="1" applyFont="1" applyFill="1" applyBorder="1" applyAlignment="1">
      <alignment/>
      <protection/>
    </xf>
    <xf numFmtId="37" fontId="3" fillId="0" borderId="0" xfId="23" applyNumberFormat="1" applyFont="1" applyFill="1" applyAlignment="1">
      <alignment vertical="center"/>
      <protection/>
    </xf>
    <xf numFmtId="37" fontId="2" fillId="0" borderId="0" xfId="24" applyNumberFormat="1" applyFont="1" applyFill="1" applyBorder="1" applyAlignment="1">
      <alignment wrapText="1"/>
      <protection/>
    </xf>
    <xf numFmtId="38" fontId="2" fillId="0" borderId="0" xfId="18" applyNumberFormat="1" applyFont="1" applyFill="1" applyBorder="1" applyAlignment="1">
      <alignment horizontal="right"/>
    </xf>
    <xf numFmtId="37" fontId="3" fillId="0" borderId="0" xfId="24" applyNumberFormat="1" applyFont="1" applyFill="1" applyAlignment="1">
      <alignment vertical="center"/>
      <protection/>
    </xf>
    <xf numFmtId="37" fontId="2" fillId="0" borderId="0" xfId="24" applyNumberFormat="1" applyFont="1" applyFill="1" applyAlignment="1">
      <alignment horizontal="center"/>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8" fontId="3" fillId="0" borderId="0" xfId="23" applyNumberFormat="1" applyFont="1" applyFill="1" applyAlignment="1">
      <alignment horizontal="center"/>
      <protection/>
    </xf>
    <xf numFmtId="37" fontId="5" fillId="0" borderId="0" xfId="23" applyNumberFormat="1" applyFont="1" applyFill="1" applyAlignment="1">
      <alignment horizontal="center"/>
      <protection/>
    </xf>
    <xf numFmtId="38" fontId="2" fillId="0" borderId="0" xfId="23" applyNumberFormat="1" applyFont="1" applyFill="1" applyAlignment="1">
      <alignment horizontal="center"/>
      <protection/>
    </xf>
    <xf numFmtId="37" fontId="5" fillId="0" borderId="0" xfId="0" applyNumberFormat="1" applyFont="1" applyFill="1" applyAlignment="1">
      <alignment/>
    </xf>
    <xf numFmtId="37" fontId="2" fillId="0" borderId="0" xfId="0" applyNumberFormat="1" applyFont="1" applyFill="1" applyAlignment="1">
      <alignment/>
    </xf>
    <xf numFmtId="38" fontId="2" fillId="0" borderId="0" xfId="15" applyNumberFormat="1" applyFont="1" applyFill="1" applyAlignment="1">
      <alignment horizontal="center"/>
    </xf>
    <xf numFmtId="38" fontId="3" fillId="0" borderId="0" xfId="15" applyNumberFormat="1" applyFont="1" applyFill="1" applyAlignment="1">
      <alignment horizontal="right"/>
    </xf>
    <xf numFmtId="38" fontId="3" fillId="0" borderId="0" xfId="15" applyNumberFormat="1" applyFont="1" applyFill="1" applyBorder="1" applyAlignment="1">
      <alignment horizontal="right"/>
    </xf>
    <xf numFmtId="0" fontId="3" fillId="0" borderId="0" xfId="0" applyFont="1" applyFill="1" applyBorder="1" applyAlignment="1">
      <alignment horizontal="right"/>
    </xf>
    <xf numFmtId="38" fontId="5" fillId="0" borderId="2" xfId="15" applyNumberFormat="1" applyFont="1" applyFill="1" applyBorder="1" applyAlignment="1">
      <alignment horizontal="right"/>
    </xf>
    <xf numFmtId="37" fontId="3" fillId="0" borderId="0" xfId="0" applyNumberFormat="1" applyFont="1" applyFill="1" applyBorder="1" applyAlignment="1">
      <alignment/>
    </xf>
    <xf numFmtId="38" fontId="3" fillId="0" borderId="0" xfId="0" applyNumberFormat="1" applyFont="1" applyFill="1" applyBorder="1" applyAlignment="1">
      <alignment/>
    </xf>
    <xf numFmtId="179" fontId="2" fillId="0" borderId="1" xfId="15" applyNumberFormat="1" applyFont="1" applyFill="1" applyBorder="1" applyAlignment="1">
      <alignment/>
    </xf>
    <xf numFmtId="0" fontId="2" fillId="0" borderId="0" xfId="0" applyFont="1" applyFill="1" applyAlignment="1">
      <alignment horizontal="centerContinuous"/>
    </xf>
    <xf numFmtId="37" fontId="2" fillId="0" borderId="0" xfId="15" applyNumberFormat="1" applyFont="1" applyFill="1" applyAlignment="1">
      <alignment horizontal="centerContinuous"/>
    </xf>
    <xf numFmtId="37" fontId="2" fillId="0" borderId="0" xfId="0" applyNumberFormat="1" applyFont="1" applyFill="1" applyAlignment="1">
      <alignment/>
    </xf>
    <xf numFmtId="37" fontId="3" fillId="0" borderId="0" xfId="15" applyNumberFormat="1" applyFont="1" applyFill="1" applyAlignment="1">
      <alignment horizontal="center"/>
    </xf>
    <xf numFmtId="37" fontId="2" fillId="0" borderId="0" xfId="15"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horizontal="centerContinuous"/>
    </xf>
    <xf numFmtId="38" fontId="3" fillId="0" borderId="2" xfId="15"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Fill="1" applyAlignment="1">
      <alignment horizontal="left" wrapText="1" indent="1"/>
    </xf>
    <xf numFmtId="0" fontId="2" fillId="0" borderId="0" xfId="0" applyFont="1" applyFill="1" applyAlignment="1">
      <alignment horizontal="left" wrapText="1" indent="2"/>
    </xf>
    <xf numFmtId="0" fontId="2" fillId="0" borderId="0" xfId="0" applyFont="1" applyFill="1" applyAlignment="1">
      <alignment horizontal="left" indent="2"/>
    </xf>
    <xf numFmtId="37" fontId="2" fillId="0" borderId="2" xfId="15" applyNumberFormat="1" applyFont="1" applyFill="1" applyBorder="1" applyAlignment="1">
      <alignment horizontal="centerContinuous"/>
    </xf>
    <xf numFmtId="0" fontId="2" fillId="0" borderId="0" xfId="0" applyFont="1" applyFill="1" applyBorder="1" applyAlignment="1">
      <alignment horizontal="left" indent="1"/>
    </xf>
    <xf numFmtId="0" fontId="6" fillId="0" borderId="0" xfId="0" applyFont="1" applyFill="1" applyAlignment="1">
      <alignment/>
    </xf>
    <xf numFmtId="37" fontId="2" fillId="0" borderId="3" xfId="15" applyNumberFormat="1" applyFont="1" applyFill="1" applyBorder="1" applyAlignment="1">
      <alignment/>
    </xf>
    <xf numFmtId="37" fontId="2" fillId="0" borderId="2" xfId="15" applyNumberFormat="1" applyFont="1" applyFill="1" applyBorder="1" applyAlignment="1">
      <alignment/>
    </xf>
    <xf numFmtId="0" fontId="2" fillId="0" borderId="0" xfId="0" applyFont="1" applyFill="1" applyAlignment="1">
      <alignment horizontal="right"/>
    </xf>
    <xf numFmtId="37" fontId="2" fillId="0" borderId="0" xfId="15" applyNumberFormat="1" applyFont="1" applyFill="1" applyAlignment="1">
      <alignment horizontal="right"/>
    </xf>
    <xf numFmtId="37" fontId="3" fillId="0" borderId="0" xfId="0" applyNumberFormat="1" applyFont="1" applyFill="1" applyAlignment="1">
      <alignment/>
    </xf>
    <xf numFmtId="179" fontId="2" fillId="0" borderId="0" xfId="15" applyNumberFormat="1" applyFont="1" applyFill="1" applyBorder="1" applyAlignment="1">
      <alignment horizontal="right"/>
    </xf>
    <xf numFmtId="179" fontId="2" fillId="0" borderId="0" xfId="15" applyNumberFormat="1" applyFont="1" applyFill="1" applyBorder="1" applyAlignment="1">
      <alignment/>
    </xf>
    <xf numFmtId="179" fontId="2" fillId="0" borderId="2" xfId="15" applyNumberFormat="1" applyFont="1" applyFill="1" applyBorder="1" applyAlignment="1">
      <alignment/>
    </xf>
    <xf numFmtId="195" fontId="2" fillId="0" borderId="0" xfId="24" applyNumberFormat="1" applyFont="1" applyFill="1" applyBorder="1" applyAlignment="1">
      <alignment horizontal="right"/>
      <protection/>
    </xf>
    <xf numFmtId="38" fontId="2" fillId="0" borderId="0" xfId="18" applyNumberFormat="1" applyFont="1" applyFill="1" applyAlignment="1">
      <alignment horizontal="centerContinuous"/>
    </xf>
    <xf numFmtId="180" fontId="2" fillId="0" borderId="0" xfId="0" applyNumberFormat="1" applyFont="1" applyFill="1" applyAlignment="1">
      <alignment/>
    </xf>
    <xf numFmtId="179" fontId="2" fillId="0" borderId="0" xfId="0" applyNumberFormat="1" applyFont="1" applyFill="1" applyAlignment="1">
      <alignment/>
    </xf>
    <xf numFmtId="38" fontId="2" fillId="0" borderId="4" xfId="23" applyNumberFormat="1" applyFont="1" applyFill="1" applyBorder="1">
      <alignment/>
      <protection/>
    </xf>
    <xf numFmtId="49" fontId="3" fillId="0" borderId="4" xfId="23" applyNumberFormat="1" applyFont="1" applyFill="1" applyBorder="1" applyAlignment="1">
      <alignment horizontal="center"/>
      <protection/>
    </xf>
    <xf numFmtId="0" fontId="3" fillId="0" borderId="0" xfId="23" applyFont="1" applyFill="1">
      <alignment/>
      <protection/>
    </xf>
    <xf numFmtId="38" fontId="2" fillId="0" borderId="0" xfId="23" applyNumberFormat="1" applyFont="1" applyFill="1" applyBorder="1">
      <alignment/>
      <protection/>
    </xf>
    <xf numFmtId="37" fontId="5" fillId="0" borderId="0" xfId="23" applyNumberFormat="1" applyFont="1" applyFill="1" applyBorder="1" applyAlignment="1">
      <alignment horizontal="center"/>
      <protection/>
    </xf>
    <xf numFmtId="38" fontId="2" fillId="0" borderId="0" xfId="23" applyNumberFormat="1" applyFont="1" applyFill="1" applyBorder="1" applyAlignment="1">
      <alignment horizontal="center"/>
      <protection/>
    </xf>
    <xf numFmtId="38" fontId="3" fillId="0" borderId="0" xfId="23" applyNumberFormat="1" applyFont="1" applyFill="1" applyBorder="1" applyAlignment="1">
      <alignment horizontal="center"/>
      <protection/>
    </xf>
    <xf numFmtId="38" fontId="2" fillId="0" borderId="0" xfId="17" applyNumberFormat="1" applyFont="1" applyFill="1" applyBorder="1" applyAlignment="1">
      <alignment/>
    </xf>
    <xf numFmtId="37" fontId="3" fillId="0" borderId="0" xfId="23" applyNumberFormat="1" applyFont="1" applyFill="1" applyBorder="1" applyAlignment="1">
      <alignment horizontal="left"/>
      <protection/>
    </xf>
    <xf numFmtId="38" fontId="5" fillId="0" borderId="0" xfId="23" applyNumberFormat="1" applyFont="1" applyFill="1" applyBorder="1" applyAlignment="1">
      <alignment horizontal="right"/>
      <protection/>
    </xf>
    <xf numFmtId="179" fontId="2" fillId="0" borderId="0" xfId="23" applyNumberFormat="1" applyFont="1" applyFill="1" applyBorder="1">
      <alignment/>
      <protection/>
    </xf>
    <xf numFmtId="37" fontId="3" fillId="0" borderId="0" xfId="23" applyNumberFormat="1" applyFont="1" applyFill="1" applyBorder="1" applyAlignment="1">
      <alignment vertical="center"/>
      <protection/>
    </xf>
    <xf numFmtId="37" fontId="4" fillId="0" borderId="0" xfId="23" applyNumberFormat="1" applyFont="1" applyFill="1" applyBorder="1" applyAlignment="1">
      <alignment horizontal="center" vertical="center"/>
      <protection/>
    </xf>
    <xf numFmtId="179" fontId="2" fillId="0" borderId="5" xfId="15" applyNumberFormat="1" applyFont="1" applyFill="1" applyBorder="1" applyAlignment="1">
      <alignment/>
    </xf>
    <xf numFmtId="37" fontId="2" fillId="0" borderId="0" xfId="15" applyNumberFormat="1" applyFont="1" applyFill="1" applyBorder="1" applyAlignment="1">
      <alignment horizontal="centerContinuous"/>
    </xf>
    <xf numFmtId="179" fontId="2" fillId="0" borderId="5" xfId="15" applyNumberFormat="1" applyFont="1" applyFill="1" applyBorder="1" applyAlignment="1">
      <alignment/>
    </xf>
    <xf numFmtId="179" fontId="2" fillId="0" borderId="0" xfId="15" applyNumberFormat="1" applyFont="1" applyFill="1" applyAlignment="1">
      <alignment/>
    </xf>
    <xf numFmtId="179" fontId="9" fillId="0" borderId="0" xfId="15" applyNumberFormat="1" applyFont="1" applyFill="1" applyBorder="1" applyAlignment="1">
      <alignment horizontal="right"/>
    </xf>
    <xf numFmtId="179" fontId="2" fillId="0" borderId="0" xfId="15" applyNumberFormat="1" applyFont="1" applyFill="1" applyBorder="1" applyAlignment="1" quotePrefix="1">
      <alignment/>
    </xf>
    <xf numFmtId="38" fontId="3" fillId="0" borderId="0" xfId="15" applyNumberFormat="1" applyFont="1" applyFill="1" applyBorder="1" applyAlignment="1">
      <alignment horizontal="center"/>
    </xf>
    <xf numFmtId="38" fontId="3" fillId="0" borderId="0" xfId="15" applyNumberFormat="1" applyFont="1" applyFill="1" applyAlignment="1">
      <alignment horizontal="center"/>
    </xf>
    <xf numFmtId="0" fontId="3" fillId="0" borderId="0" xfId="0" applyFont="1" applyFill="1" applyBorder="1" applyAlignment="1">
      <alignment horizontal="center"/>
    </xf>
    <xf numFmtId="37" fontId="3" fillId="0" borderId="0" xfId="24" applyNumberFormat="1" applyFont="1" applyFill="1" applyAlignment="1">
      <alignment horizontal="right"/>
      <protection/>
    </xf>
    <xf numFmtId="37" fontId="10" fillId="0" borderId="0" xfId="24" applyNumberFormat="1" applyFont="1" applyFill="1" applyAlignment="1">
      <alignment horizontal="right"/>
      <protection/>
    </xf>
    <xf numFmtId="37" fontId="3" fillId="0" borderId="0" xfId="23" applyNumberFormat="1" applyFont="1" applyFill="1" applyBorder="1" applyAlignment="1">
      <alignment horizontal="right"/>
      <protection/>
    </xf>
    <xf numFmtId="38" fontId="10" fillId="0" borderId="0" xfId="23" applyNumberFormat="1" applyFont="1" applyFill="1" applyBorder="1" applyAlignment="1">
      <alignment horizontal="right"/>
      <protection/>
    </xf>
    <xf numFmtId="38" fontId="3" fillId="0" borderId="0" xfId="23" applyNumberFormat="1" applyFont="1" applyFill="1" applyAlignment="1">
      <alignment horizontal="right"/>
      <protection/>
    </xf>
    <xf numFmtId="37" fontId="3" fillId="0" borderId="0" xfId="23" applyNumberFormat="1" applyFont="1" applyFill="1" applyAlignment="1">
      <alignment horizontal="right"/>
      <protection/>
    </xf>
    <xf numFmtId="37" fontId="10" fillId="0" borderId="0" xfId="23" applyNumberFormat="1" applyFont="1" applyFill="1" applyAlignment="1">
      <alignment horizontal="right"/>
      <protection/>
    </xf>
    <xf numFmtId="0" fontId="3" fillId="0" borderId="0" xfId="0" applyFont="1" applyFill="1" applyAlignment="1">
      <alignment horizontal="right"/>
    </xf>
    <xf numFmtId="0" fontId="3" fillId="0" borderId="0" xfId="0" applyFont="1" applyBorder="1" applyAlignment="1">
      <alignment/>
    </xf>
    <xf numFmtId="0" fontId="2" fillId="0" borderId="0" xfId="0" applyFont="1" applyBorder="1" applyAlignment="1">
      <alignment/>
    </xf>
    <xf numFmtId="169" fontId="2" fillId="0" borderId="0" xfId="0" applyNumberFormat="1" applyFont="1" applyBorder="1" applyAlignment="1">
      <alignment/>
    </xf>
    <xf numFmtId="169" fontId="2" fillId="0" borderId="2" xfId="0" applyNumberFormat="1" applyFont="1" applyBorder="1" applyAlignment="1">
      <alignment/>
    </xf>
    <xf numFmtId="37" fontId="2" fillId="0" borderId="0" xfId="0" applyNumberFormat="1" applyFont="1" applyBorder="1" applyAlignment="1">
      <alignment/>
    </xf>
    <xf numFmtId="179" fontId="2" fillId="0" borderId="0" xfId="15" applyNumberFormat="1" applyFont="1" applyBorder="1" applyAlignment="1">
      <alignment/>
    </xf>
    <xf numFmtId="171" fontId="2" fillId="0" borderId="2" xfId="15" applyFont="1" applyBorder="1" applyAlignment="1">
      <alignment/>
    </xf>
    <xf numFmtId="37" fontId="2" fillId="0" borderId="0" xfId="18" applyNumberFormat="1" applyFont="1" applyFill="1" applyBorder="1" applyAlignment="1">
      <alignment/>
    </xf>
    <xf numFmtId="37" fontId="2" fillId="0" borderId="0" xfId="18" applyNumberFormat="1" applyFont="1" applyFill="1" applyBorder="1" applyAlignment="1" quotePrefix="1">
      <alignment horizontal="right"/>
    </xf>
    <xf numFmtId="171" fontId="2" fillId="0" borderId="0" xfId="15" applyFont="1" applyBorder="1" applyAlignment="1">
      <alignment/>
    </xf>
    <xf numFmtId="179" fontId="2" fillId="0" borderId="6" xfId="15" applyNumberFormat="1" applyFont="1" applyFill="1" applyBorder="1" applyAlignment="1">
      <alignment/>
    </xf>
    <xf numFmtId="171" fontId="2" fillId="0" borderId="0" xfId="15" applyNumberFormat="1" applyFont="1" applyFill="1" applyBorder="1" applyAlignment="1">
      <alignment/>
    </xf>
    <xf numFmtId="38" fontId="2" fillId="0" borderId="2" xfId="17" applyNumberFormat="1" applyFont="1" applyFill="1" applyBorder="1" applyAlignment="1">
      <alignment/>
    </xf>
    <xf numFmtId="38" fontId="2" fillId="0" borderId="3" xfId="17" applyNumberFormat="1" applyFont="1" applyFill="1" applyBorder="1" applyAlignment="1">
      <alignment/>
    </xf>
    <xf numFmtId="179" fontId="3" fillId="0" borderId="0" xfId="15" applyNumberFormat="1" applyFont="1" applyFill="1" applyAlignment="1">
      <alignment horizontal="right"/>
    </xf>
    <xf numFmtId="171" fontId="2" fillId="0" borderId="0" xfId="15" applyFont="1" applyFill="1" applyBorder="1" applyAlignment="1" quotePrefix="1">
      <alignment horizontal="right"/>
    </xf>
    <xf numFmtId="38" fontId="2" fillId="0" borderId="3" xfId="18" applyNumberFormat="1" applyFont="1" applyFill="1" applyBorder="1" applyAlignment="1" quotePrefix="1">
      <alignment horizontal="right"/>
    </xf>
    <xf numFmtId="38" fontId="2" fillId="0" borderId="3" xfId="18" applyNumberFormat="1" applyFont="1" applyFill="1" applyBorder="1" applyAlignment="1">
      <alignment/>
    </xf>
    <xf numFmtId="38" fontId="2" fillId="0" borderId="0" xfId="17" applyNumberFormat="1" applyFont="1" applyFill="1" applyBorder="1" applyAlignment="1">
      <alignment horizontal="right"/>
    </xf>
    <xf numFmtId="38" fontId="3" fillId="0" borderId="0" xfId="23" applyNumberFormat="1" applyFont="1" applyFill="1" applyBorder="1" applyAlignment="1">
      <alignment horizontal="right"/>
      <protection/>
    </xf>
    <xf numFmtId="38" fontId="3" fillId="0" borderId="0" xfId="24" applyNumberFormat="1" applyFont="1" applyFill="1" applyAlignment="1">
      <alignment horizontal="centerContinuous"/>
      <protection/>
    </xf>
    <xf numFmtId="38" fontId="3" fillId="0" borderId="0" xfId="24" applyNumberFormat="1" applyFont="1" applyFill="1" applyAlignment="1">
      <alignment horizontal="center"/>
      <protection/>
    </xf>
    <xf numFmtId="49" fontId="3" fillId="0" borderId="2" xfId="18" applyNumberFormat="1" applyFont="1" applyFill="1" applyBorder="1" applyAlignment="1">
      <alignment horizontal="center"/>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pplyAlignment="1">
      <alignment horizontal="center"/>
      <protection/>
    </xf>
    <xf numFmtId="38" fontId="3" fillId="0" borderId="0" xfId="15"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justify" wrapText="1"/>
    </xf>
    <xf numFmtId="171" fontId="2" fillId="0" borderId="0" xfId="15" applyFont="1" applyFill="1" applyAlignment="1">
      <alignment/>
    </xf>
    <xf numFmtId="0" fontId="2" fillId="0" borderId="0" xfId="0" applyFont="1" applyFill="1" applyAlignment="1">
      <alignment horizontal="left" indent="1"/>
    </xf>
    <xf numFmtId="0" fontId="2" fillId="0" borderId="2" xfId="0" applyFont="1" applyFill="1" applyBorder="1" applyAlignment="1">
      <alignment/>
    </xf>
    <xf numFmtId="179" fontId="2" fillId="0" borderId="0" xfId="15" applyNumberFormat="1" applyFont="1" applyFill="1" applyAlignment="1">
      <alignment horizontal="left" indent="2"/>
    </xf>
    <xf numFmtId="171" fontId="2" fillId="0" borderId="0" xfId="15" applyFont="1" applyFill="1" applyAlignment="1">
      <alignment horizontal="left" indent="2"/>
    </xf>
    <xf numFmtId="0" fontId="2" fillId="0" borderId="0" xfId="0" applyFont="1" applyFill="1" applyAlignment="1">
      <alignment/>
    </xf>
    <xf numFmtId="179" fontId="2" fillId="0" borderId="0" xfId="15" applyNumberFormat="1" applyFont="1" applyFill="1" applyAlignment="1">
      <alignment/>
    </xf>
    <xf numFmtId="0" fontId="0" fillId="0" borderId="0" xfId="0" applyFont="1" applyFill="1" applyAlignment="1">
      <alignment horizontal="justify" wrapText="1"/>
    </xf>
    <xf numFmtId="171" fontId="3" fillId="0" borderId="0" xfId="15" applyFont="1" applyFill="1" applyAlignment="1">
      <alignment horizontal="centerContinuous"/>
    </xf>
    <xf numFmtId="179" fontId="2" fillId="0" borderId="0" xfId="15" applyNumberFormat="1" applyFont="1" applyFill="1" applyAlignment="1">
      <alignment horizontal="centerContinuous"/>
    </xf>
    <xf numFmtId="0" fontId="3" fillId="0" borderId="2" xfId="0" applyFont="1" applyFill="1" applyBorder="1" applyAlignment="1">
      <alignment/>
    </xf>
    <xf numFmtId="0" fontId="2" fillId="0" borderId="0" xfId="0" applyFont="1" applyFill="1" applyBorder="1" applyAlignment="1">
      <alignment horizontal="left" indent="1"/>
    </xf>
    <xf numFmtId="0" fontId="0" fillId="0" borderId="0" xfId="0" applyFont="1" applyFill="1" applyAlignment="1">
      <alignment/>
    </xf>
    <xf numFmtId="37" fontId="2" fillId="0" borderId="0" xfId="0" applyNumberFormat="1" applyFont="1" applyFill="1" applyAlignment="1">
      <alignment horizontal="left"/>
    </xf>
    <xf numFmtId="37" fontId="2" fillId="0" borderId="0" xfId="0" applyNumberFormat="1" applyFont="1" applyFill="1" applyBorder="1" applyAlignment="1">
      <alignment/>
    </xf>
    <xf numFmtId="171" fontId="2" fillId="0" borderId="0" xfId="15" applyFont="1" applyFill="1" applyBorder="1" applyAlignment="1">
      <alignment/>
    </xf>
    <xf numFmtId="0" fontId="0" fillId="0" borderId="0" xfId="0" applyFont="1" applyFill="1" applyAlignment="1">
      <alignment/>
    </xf>
    <xf numFmtId="37" fontId="2" fillId="0" borderId="0" xfId="0" applyNumberFormat="1" applyFont="1" applyFill="1" applyAlignment="1">
      <alignment/>
    </xf>
    <xf numFmtId="37" fontId="2" fillId="0" borderId="0" xfId="0" applyNumberFormat="1" applyFont="1" applyFill="1" applyBorder="1" applyAlignment="1">
      <alignment/>
    </xf>
    <xf numFmtId="169" fontId="2" fillId="0" borderId="6" xfId="0" applyNumberFormat="1" applyFont="1" applyFill="1" applyBorder="1" applyAlignment="1">
      <alignment/>
    </xf>
    <xf numFmtId="169" fontId="2" fillId="0" borderId="0" xfId="0" applyNumberFormat="1" applyFont="1" applyFill="1" applyBorder="1" applyAlignment="1">
      <alignment/>
    </xf>
    <xf numFmtId="0" fontId="3" fillId="0" borderId="0" xfId="18" applyNumberFormat="1" applyFont="1" applyFill="1" applyAlignment="1">
      <alignment horizontal="center"/>
    </xf>
  </cellXfs>
  <cellStyles count="12">
    <cellStyle name="Normal" xfId="0"/>
    <cellStyle name="Comma" xfId="15"/>
    <cellStyle name="Comma [0]" xfId="16"/>
    <cellStyle name="Comma_BSHEET2001(Sign)" xfId="17"/>
    <cellStyle name="Comma_P&amp;L2001(Sign)" xfId="18"/>
    <cellStyle name="Currency" xfId="19"/>
    <cellStyle name="Currency [0]" xfId="20"/>
    <cellStyle name="Followed Hyperlink" xfId="21"/>
    <cellStyle name="Hyperlink" xfId="22"/>
    <cellStyle name="Normal_BSHEET2001(Sign)" xfId="23"/>
    <cellStyle name="Normal_P&amp;L2001(Sig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9</xdr:row>
      <xdr:rowOff>123825</xdr:rowOff>
    </xdr:from>
    <xdr:to>
      <xdr:col>5</xdr:col>
      <xdr:colOff>504825</xdr:colOff>
      <xdr:row>9</xdr:row>
      <xdr:rowOff>123825</xdr:rowOff>
    </xdr:to>
    <xdr:sp>
      <xdr:nvSpPr>
        <xdr:cNvPr id="1" name="Line 2"/>
        <xdr:cNvSpPr>
          <a:spLocks/>
        </xdr:cNvSpPr>
      </xdr:nvSpPr>
      <xdr:spPr>
        <a:xfrm flipH="1">
          <a:off x="5543550" y="19240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9</xdr:row>
      <xdr:rowOff>104775</xdr:rowOff>
    </xdr:from>
    <xdr:to>
      <xdr:col>8</xdr:col>
      <xdr:colOff>0</xdr:colOff>
      <xdr:row>9</xdr:row>
      <xdr:rowOff>104775</xdr:rowOff>
    </xdr:to>
    <xdr:sp>
      <xdr:nvSpPr>
        <xdr:cNvPr id="2" name="Line 18"/>
        <xdr:cNvSpPr>
          <a:spLocks/>
        </xdr:cNvSpPr>
      </xdr:nvSpPr>
      <xdr:spPr>
        <a:xfrm>
          <a:off x="7429500" y="19050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142875</xdr:rowOff>
    </xdr:from>
    <xdr:to>
      <xdr:col>3</xdr:col>
      <xdr:colOff>371475</xdr:colOff>
      <xdr:row>9</xdr:row>
      <xdr:rowOff>142875</xdr:rowOff>
    </xdr:to>
    <xdr:sp>
      <xdr:nvSpPr>
        <xdr:cNvPr id="3" name="Line 19"/>
        <xdr:cNvSpPr>
          <a:spLocks/>
        </xdr:cNvSpPr>
      </xdr:nvSpPr>
      <xdr:spPr>
        <a:xfrm flipH="1" flipV="1">
          <a:off x="3810000" y="19431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9</xdr:row>
      <xdr:rowOff>142875</xdr:rowOff>
    </xdr:from>
    <xdr:to>
      <xdr:col>4</xdr:col>
      <xdr:colOff>800100</xdr:colOff>
      <xdr:row>9</xdr:row>
      <xdr:rowOff>142875</xdr:rowOff>
    </xdr:to>
    <xdr:sp>
      <xdr:nvSpPr>
        <xdr:cNvPr id="4" name="Line 20"/>
        <xdr:cNvSpPr>
          <a:spLocks/>
        </xdr:cNvSpPr>
      </xdr:nvSpPr>
      <xdr:spPr>
        <a:xfrm>
          <a:off x="5162550" y="1943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70"/>
  <sheetViews>
    <sheetView tabSelected="1" zoomScaleSheetLayoutView="100" workbookViewId="0" topLeftCell="A30">
      <selection activeCell="B53" sqref="B53"/>
    </sheetView>
  </sheetViews>
  <sheetFormatPr defaultColWidth="9.140625" defaultRowHeight="12.75"/>
  <cols>
    <col min="1" max="1" width="2.28125" style="65" customWidth="1"/>
    <col min="2" max="3" width="10.8515625" style="65" customWidth="1"/>
    <col min="4" max="4" width="16.57421875" style="65" customWidth="1"/>
    <col min="5" max="5" width="1.421875" style="76" customWidth="1"/>
    <col min="6" max="6" width="10.7109375" style="82" customWidth="1"/>
    <col min="7" max="7" width="1.421875" style="76" customWidth="1"/>
    <col min="8" max="8" width="10.7109375" style="76" customWidth="1"/>
    <col min="9" max="9" width="1.421875" style="76" customWidth="1"/>
    <col min="10" max="10" width="10.7109375" style="82" customWidth="1"/>
    <col min="11" max="11" width="1.421875" style="76" customWidth="1"/>
    <col min="12" max="12" width="10.7109375" style="76" customWidth="1"/>
    <col min="13" max="13" width="10.57421875" style="65" customWidth="1"/>
    <col min="14" max="14" width="6.7109375" style="65" customWidth="1"/>
    <col min="15" max="15" width="6.57421875" style="65" customWidth="1"/>
    <col min="16" max="16384" width="6.7109375" style="65" customWidth="1"/>
  </cols>
  <sheetData>
    <row r="1" spans="2:12" ht="15.75">
      <c r="B1" s="63"/>
      <c r="C1" s="63"/>
      <c r="D1" s="63"/>
      <c r="E1" s="64"/>
      <c r="F1" s="142"/>
      <c r="G1" s="64"/>
      <c r="H1" s="64"/>
      <c r="I1" s="64"/>
      <c r="J1" s="142"/>
      <c r="K1" s="64"/>
      <c r="L1" s="195"/>
    </row>
    <row r="2" spans="3:13" s="66" customFormat="1" ht="15.75">
      <c r="C2" s="67"/>
      <c r="D2" s="67"/>
      <c r="E2" s="68"/>
      <c r="F2" s="69" t="s">
        <v>0</v>
      </c>
      <c r="G2" s="68"/>
      <c r="I2" s="68"/>
      <c r="J2" s="68"/>
      <c r="K2" s="68"/>
      <c r="L2" s="167"/>
      <c r="M2" s="167"/>
    </row>
    <row r="3" spans="3:13" s="66" customFormat="1" ht="15.75">
      <c r="C3" s="70"/>
      <c r="D3" s="71"/>
      <c r="E3" s="68"/>
      <c r="F3" s="72" t="s">
        <v>1</v>
      </c>
      <c r="G3" s="68"/>
      <c r="I3" s="68"/>
      <c r="J3" s="68"/>
      <c r="K3" s="68"/>
      <c r="L3" s="168"/>
      <c r="M3" s="168"/>
    </row>
    <row r="4" spans="3:12" ht="15.75">
      <c r="C4" s="73"/>
      <c r="D4" s="74"/>
      <c r="E4" s="75"/>
      <c r="F4" s="69" t="s">
        <v>2</v>
      </c>
      <c r="G4" s="75"/>
      <c r="I4" s="75"/>
      <c r="J4" s="75"/>
      <c r="K4" s="75"/>
      <c r="L4" s="75"/>
    </row>
    <row r="5" spans="4:12" ht="6.75" customHeight="1">
      <c r="D5" s="74"/>
      <c r="E5" s="75"/>
      <c r="F5" s="75"/>
      <c r="G5" s="75"/>
      <c r="H5" s="75"/>
      <c r="I5" s="75"/>
      <c r="J5" s="75"/>
      <c r="K5" s="75"/>
      <c r="L5" s="75"/>
    </row>
    <row r="6" spans="2:12" ht="15.75">
      <c r="B6" s="65" t="s">
        <v>94</v>
      </c>
      <c r="D6" s="74"/>
      <c r="E6" s="75"/>
      <c r="F6" s="75"/>
      <c r="G6" s="75"/>
      <c r="H6" s="75"/>
      <c r="I6" s="75"/>
      <c r="J6" s="75"/>
      <c r="K6" s="75"/>
      <c r="L6" s="75"/>
    </row>
    <row r="7" spans="2:12" ht="15.75">
      <c r="B7" s="65" t="s">
        <v>60</v>
      </c>
      <c r="D7" s="74"/>
      <c r="E7" s="75"/>
      <c r="F7" s="75"/>
      <c r="G7" s="75"/>
      <c r="H7" s="75"/>
      <c r="I7" s="75"/>
      <c r="J7" s="75"/>
      <c r="K7" s="75"/>
      <c r="L7" s="75"/>
    </row>
    <row r="8" spans="4:12" ht="6.75" customHeight="1">
      <c r="D8" s="74"/>
      <c r="E8" s="75"/>
      <c r="F8" s="75"/>
      <c r="G8" s="75"/>
      <c r="H8" s="75"/>
      <c r="I8" s="75"/>
      <c r="J8" s="75"/>
      <c r="K8" s="75"/>
      <c r="L8" s="75"/>
    </row>
    <row r="9" spans="2:12" s="66" customFormat="1" ht="15" customHeight="1">
      <c r="B9" s="66" t="s">
        <v>65</v>
      </c>
      <c r="D9" s="71"/>
      <c r="E9" s="68"/>
      <c r="F9" s="68"/>
      <c r="G9" s="68"/>
      <c r="H9" s="68"/>
      <c r="I9" s="68"/>
      <c r="J9" s="68"/>
      <c r="K9" s="68"/>
      <c r="L9" s="68"/>
    </row>
    <row r="10" spans="4:12" s="66" customFormat="1" ht="15" customHeight="1">
      <c r="D10" s="71"/>
      <c r="E10" s="68"/>
      <c r="F10" s="196" t="s">
        <v>61</v>
      </c>
      <c r="G10" s="196"/>
      <c r="H10" s="196"/>
      <c r="I10" s="68"/>
      <c r="J10" s="196" t="s">
        <v>61</v>
      </c>
      <c r="K10" s="196"/>
      <c r="L10" s="196"/>
    </row>
    <row r="11" spans="6:12" ht="15.75">
      <c r="F11" s="197" t="s">
        <v>95</v>
      </c>
      <c r="G11" s="197"/>
      <c r="H11" s="197"/>
      <c r="J11" s="197" t="s">
        <v>95</v>
      </c>
      <c r="K11" s="197"/>
      <c r="L11" s="197"/>
    </row>
    <row r="12" spans="2:12" ht="15.75">
      <c r="B12" s="69"/>
      <c r="C12" s="69"/>
      <c r="D12" s="71"/>
      <c r="E12" s="78"/>
      <c r="F12" s="225">
        <v>2004</v>
      </c>
      <c r="G12" s="79"/>
      <c r="H12" s="225">
        <v>2003</v>
      </c>
      <c r="I12" s="78"/>
      <c r="J12" s="225">
        <v>2004</v>
      </c>
      <c r="K12" s="79"/>
      <c r="L12" s="225">
        <v>2003</v>
      </c>
    </row>
    <row r="13" spans="2:12" ht="15.75">
      <c r="B13" s="69"/>
      <c r="C13" s="69"/>
      <c r="D13" s="72"/>
      <c r="E13" s="80"/>
      <c r="F13" s="81" t="s">
        <v>3</v>
      </c>
      <c r="G13" s="77"/>
      <c r="H13" s="81" t="s">
        <v>3</v>
      </c>
      <c r="I13" s="68"/>
      <c r="J13" s="81" t="s">
        <v>3</v>
      </c>
      <c r="K13" s="77"/>
      <c r="L13" s="81" t="s">
        <v>3</v>
      </c>
    </row>
    <row r="14" spans="2:12" ht="15.75">
      <c r="B14" s="69"/>
      <c r="C14" s="69"/>
      <c r="D14" s="71"/>
      <c r="E14" s="80"/>
      <c r="G14" s="80"/>
      <c r="H14" s="82"/>
      <c r="I14" s="80"/>
      <c r="K14" s="80"/>
      <c r="L14" s="82"/>
    </row>
    <row r="15" spans="2:12" ht="16.5" thickBot="1">
      <c r="B15" s="4" t="s">
        <v>96</v>
      </c>
      <c r="D15" s="83"/>
      <c r="E15" s="9"/>
      <c r="F15" s="223">
        <v>47673</v>
      </c>
      <c r="G15" s="8"/>
      <c r="H15" s="185">
        <v>37143</v>
      </c>
      <c r="I15" s="8"/>
      <c r="J15" s="223">
        <v>47673</v>
      </c>
      <c r="K15" s="8"/>
      <c r="L15" s="185">
        <v>37143</v>
      </c>
    </row>
    <row r="16" spans="2:12" ht="15.75">
      <c r="B16" s="4"/>
      <c r="D16" s="83"/>
      <c r="E16" s="9"/>
      <c r="F16" s="224"/>
      <c r="G16" s="8"/>
      <c r="H16" s="7"/>
      <c r="I16" s="8"/>
      <c r="J16" s="224"/>
      <c r="K16" s="8"/>
      <c r="L16" s="7"/>
    </row>
    <row r="17" spans="2:12" ht="15.75">
      <c r="B17" s="4" t="s">
        <v>97</v>
      </c>
      <c r="D17" s="83"/>
      <c r="E17" s="9"/>
      <c r="F17" s="224">
        <f>51410</f>
        <v>51410</v>
      </c>
      <c r="G17" s="8"/>
      <c r="H17" s="7">
        <v>34629</v>
      </c>
      <c r="I17" s="8"/>
      <c r="J17" s="224">
        <f>51410</f>
        <v>51410</v>
      </c>
      <c r="K17" s="8"/>
      <c r="L17" s="7">
        <v>34629</v>
      </c>
    </row>
    <row r="18" spans="2:12" ht="15.75">
      <c r="B18" s="84" t="s">
        <v>18</v>
      </c>
      <c r="C18" s="84"/>
      <c r="D18" s="10"/>
      <c r="E18" s="9"/>
      <c r="F18" s="14">
        <f>-37480+2763</f>
        <v>-34717</v>
      </c>
      <c r="G18" s="8"/>
      <c r="H18" s="14">
        <f>-42336+1401</f>
        <v>-40935</v>
      </c>
      <c r="I18" s="8"/>
      <c r="J18" s="14">
        <f>-37480+2763</f>
        <v>-34717</v>
      </c>
      <c r="K18" s="8"/>
      <c r="L18" s="14">
        <f>-42336+1401</f>
        <v>-40935</v>
      </c>
    </row>
    <row r="19" spans="2:12" ht="15.75">
      <c r="B19" s="84" t="s">
        <v>132</v>
      </c>
      <c r="C19" s="84"/>
      <c r="D19" s="10"/>
      <c r="E19" s="9"/>
      <c r="F19" s="7">
        <f>SUM(F17:F18)</f>
        <v>16693</v>
      </c>
      <c r="G19" s="8"/>
      <c r="H19" s="7">
        <f>SUM(H17:H18)</f>
        <v>-6306</v>
      </c>
      <c r="I19" s="8"/>
      <c r="J19" s="7">
        <f>SUM(J17:J18)</f>
        <v>16693</v>
      </c>
      <c r="K19" s="8"/>
      <c r="L19" s="7">
        <f>SUM(L17:L18)</f>
        <v>-6306</v>
      </c>
    </row>
    <row r="20" spans="2:12" ht="15.75">
      <c r="B20" s="65" t="s">
        <v>98</v>
      </c>
      <c r="D20" s="83"/>
      <c r="E20" s="9"/>
      <c r="F20" s="7"/>
      <c r="G20" s="8"/>
      <c r="H20" s="7"/>
      <c r="I20" s="8"/>
      <c r="J20" s="7"/>
      <c r="K20" s="8"/>
      <c r="L20" s="7"/>
    </row>
    <row r="21" spans="2:12" ht="15.75">
      <c r="B21" s="65" t="s">
        <v>133</v>
      </c>
      <c r="D21" s="83"/>
      <c r="E21" s="9"/>
      <c r="F21" s="14">
        <f>80</f>
        <v>80</v>
      </c>
      <c r="G21" s="8"/>
      <c r="H21" s="14">
        <v>0</v>
      </c>
      <c r="I21" s="8"/>
      <c r="J21" s="14">
        <f>80</f>
        <v>80</v>
      </c>
      <c r="K21" s="8"/>
      <c r="L21" s="14">
        <v>0</v>
      </c>
    </row>
    <row r="22" spans="4:12" ht="15.75">
      <c r="D22" s="83"/>
      <c r="E22" s="9"/>
      <c r="F22" s="7">
        <f>SUM(F19:F21)</f>
        <v>16773</v>
      </c>
      <c r="G22" s="8"/>
      <c r="H22" s="7">
        <f>SUM(H19:H21)</f>
        <v>-6306</v>
      </c>
      <c r="I22" s="8"/>
      <c r="J22" s="7">
        <f>SUM(J19:J21)</f>
        <v>16773</v>
      </c>
      <c r="K22" s="8"/>
      <c r="L22" s="7">
        <f>SUM(L19:L21)</f>
        <v>-6306</v>
      </c>
    </row>
    <row r="23" spans="2:12" ht="15.75">
      <c r="B23" s="65" t="s">
        <v>154</v>
      </c>
      <c r="D23" s="83"/>
      <c r="E23" s="9"/>
      <c r="F23" s="14">
        <v>-3348</v>
      </c>
      <c r="G23" s="8"/>
      <c r="H23" s="14">
        <v>2791</v>
      </c>
      <c r="I23" s="8"/>
      <c r="J23" s="14">
        <v>-3348</v>
      </c>
      <c r="K23" s="8"/>
      <c r="L23" s="14">
        <v>2791</v>
      </c>
    </row>
    <row r="24" spans="4:12" ht="15.75">
      <c r="D24" s="83"/>
      <c r="E24" s="9"/>
      <c r="F24" s="7">
        <f>SUM(F22:F23)</f>
        <v>13425</v>
      </c>
      <c r="G24" s="8"/>
      <c r="H24" s="7">
        <f>SUM(H22:H23)</f>
        <v>-3515</v>
      </c>
      <c r="I24" s="8"/>
      <c r="J24" s="7">
        <f>SUM(J22:J23)</f>
        <v>13425</v>
      </c>
      <c r="K24" s="8"/>
      <c r="L24" s="7">
        <f>SUM(L22:L23)</f>
        <v>-3515</v>
      </c>
    </row>
    <row r="25" spans="2:12" ht="15.75">
      <c r="B25" s="65" t="s">
        <v>168</v>
      </c>
      <c r="D25" s="83"/>
      <c r="E25" s="9"/>
      <c r="F25" s="7">
        <f>8741</f>
        <v>8741</v>
      </c>
      <c r="G25" s="8"/>
      <c r="H25" s="7">
        <f>-5725</f>
        <v>-5725</v>
      </c>
      <c r="I25" s="8"/>
      <c r="J25" s="7">
        <f>8741</f>
        <v>8741</v>
      </c>
      <c r="K25" s="8"/>
      <c r="L25" s="7">
        <f>-5725</f>
        <v>-5725</v>
      </c>
    </row>
    <row r="26" spans="2:12" ht="15.75">
      <c r="B26" s="84" t="s">
        <v>20</v>
      </c>
      <c r="C26" s="84"/>
      <c r="D26" s="9"/>
      <c r="E26" s="9"/>
      <c r="F26" s="14">
        <v>-13061</v>
      </c>
      <c r="G26" s="8"/>
      <c r="H26" s="14">
        <v>-10674</v>
      </c>
      <c r="I26" s="8"/>
      <c r="J26" s="14">
        <v>-13061</v>
      </c>
      <c r="K26" s="8"/>
      <c r="L26" s="14">
        <v>-10674</v>
      </c>
    </row>
    <row r="27" spans="2:12" ht="15.75">
      <c r="B27" s="84" t="s">
        <v>150</v>
      </c>
      <c r="C27" s="84"/>
      <c r="D27" s="9"/>
      <c r="E27" s="9"/>
      <c r="F27" s="7">
        <f>SUM(F24:F26)</f>
        <v>9105</v>
      </c>
      <c r="G27" s="8"/>
      <c r="H27" s="7">
        <f>SUM(H24:H26)</f>
        <v>-19914</v>
      </c>
      <c r="I27" s="8"/>
      <c r="J27" s="7">
        <f>SUM(J24:J26)</f>
        <v>9105</v>
      </c>
      <c r="K27" s="8"/>
      <c r="L27" s="7">
        <f>SUM(L24:L26)</f>
        <v>-19914</v>
      </c>
    </row>
    <row r="28" spans="2:12" ht="15.75">
      <c r="B28" s="84" t="s">
        <v>155</v>
      </c>
      <c r="C28" s="84"/>
      <c r="D28" s="9"/>
      <c r="E28" s="9"/>
      <c r="F28" s="7"/>
      <c r="G28" s="8"/>
      <c r="H28" s="7"/>
      <c r="I28" s="8"/>
      <c r="J28" s="7"/>
      <c r="K28" s="8"/>
      <c r="L28" s="7"/>
    </row>
    <row r="29" spans="2:12" ht="15.75">
      <c r="B29" s="84" t="s">
        <v>156</v>
      </c>
      <c r="C29" s="84"/>
      <c r="D29" s="9"/>
      <c r="E29" s="9"/>
      <c r="F29" s="7">
        <v>-1406</v>
      </c>
      <c r="G29" s="8"/>
      <c r="H29" s="7">
        <v>1187</v>
      </c>
      <c r="I29" s="8"/>
      <c r="J29" s="7">
        <v>-1406</v>
      </c>
      <c r="K29" s="8"/>
      <c r="L29" s="7">
        <v>1187</v>
      </c>
    </row>
    <row r="30" spans="2:12" ht="3.75" customHeight="1">
      <c r="B30" s="84"/>
      <c r="C30" s="84"/>
      <c r="D30" s="9"/>
      <c r="E30" s="9"/>
      <c r="F30" s="14"/>
      <c r="G30" s="8"/>
      <c r="H30" s="14"/>
      <c r="I30" s="8"/>
      <c r="J30" s="14"/>
      <c r="K30" s="8"/>
      <c r="L30" s="14"/>
    </row>
    <row r="31" spans="2:12" ht="3.75" customHeight="1">
      <c r="B31" s="84"/>
      <c r="C31" s="84"/>
      <c r="D31" s="9"/>
      <c r="E31" s="9"/>
      <c r="F31" s="7"/>
      <c r="G31" s="8"/>
      <c r="H31" s="7"/>
      <c r="I31" s="8"/>
      <c r="J31" s="7"/>
      <c r="K31" s="8"/>
      <c r="L31" s="7"/>
    </row>
    <row r="32" spans="2:12" ht="15.75">
      <c r="B32" s="84" t="s">
        <v>117</v>
      </c>
      <c r="C32" s="84"/>
      <c r="D32" s="10"/>
      <c r="E32" s="9"/>
      <c r="F32" s="12">
        <f>SUM(F27:F29)</f>
        <v>7699</v>
      </c>
      <c r="G32" s="8"/>
      <c r="H32" s="12">
        <f>SUM(H27:H29)</f>
        <v>-18727</v>
      </c>
      <c r="I32" s="8"/>
      <c r="J32" s="12">
        <f>SUM(J27:J29)</f>
        <v>7699</v>
      </c>
      <c r="K32" s="8"/>
      <c r="L32" s="12">
        <f>SUM(L27:L29)</f>
        <v>-18727</v>
      </c>
    </row>
    <row r="33" spans="2:12" ht="15.75">
      <c r="B33" s="84" t="s">
        <v>21</v>
      </c>
      <c r="C33" s="84"/>
      <c r="D33" s="9"/>
      <c r="E33" s="9"/>
      <c r="F33" s="11">
        <f>-278</f>
        <v>-278</v>
      </c>
      <c r="G33" s="8"/>
      <c r="H33" s="7">
        <v>18</v>
      </c>
      <c r="I33" s="8"/>
      <c r="J33" s="11">
        <f>-278</f>
        <v>-278</v>
      </c>
      <c r="K33" s="8"/>
      <c r="L33" s="11">
        <v>18</v>
      </c>
    </row>
    <row r="34" spans="2:12" ht="3.75" customHeight="1">
      <c r="B34" s="84"/>
      <c r="C34" s="84"/>
      <c r="D34" s="9"/>
      <c r="E34" s="9"/>
      <c r="F34" s="14"/>
      <c r="G34" s="8"/>
      <c r="H34" s="14"/>
      <c r="I34" s="8"/>
      <c r="J34" s="14"/>
      <c r="K34" s="8"/>
      <c r="L34" s="14"/>
    </row>
    <row r="35" spans="2:12" ht="3.75" customHeight="1">
      <c r="B35" s="84"/>
      <c r="C35" s="84"/>
      <c r="D35" s="9"/>
      <c r="E35" s="9"/>
      <c r="F35" s="7"/>
      <c r="G35" s="8"/>
      <c r="H35" s="7"/>
      <c r="I35" s="8"/>
      <c r="J35" s="7"/>
      <c r="K35" s="8"/>
      <c r="L35" s="7"/>
    </row>
    <row r="36" spans="2:12" ht="15.75">
      <c r="B36" s="84" t="s">
        <v>116</v>
      </c>
      <c r="C36" s="84"/>
      <c r="D36" s="10"/>
      <c r="E36" s="9"/>
      <c r="F36" s="12">
        <f>SUM(F32:F35)</f>
        <v>7421</v>
      </c>
      <c r="G36" s="8"/>
      <c r="H36" s="12">
        <f>SUM(H32:H35)</f>
        <v>-18709</v>
      </c>
      <c r="I36" s="8"/>
      <c r="J36" s="12">
        <f>SUM(J32:J35)</f>
        <v>7421</v>
      </c>
      <c r="K36" s="8"/>
      <c r="L36" s="12">
        <f>SUM(L32:L35)</f>
        <v>-18709</v>
      </c>
    </row>
    <row r="37" spans="2:12" ht="15.75">
      <c r="B37" s="84" t="s">
        <v>15</v>
      </c>
      <c r="C37" s="84"/>
      <c r="D37" s="10"/>
      <c r="E37" s="9"/>
      <c r="F37" s="7">
        <v>0</v>
      </c>
      <c r="G37" s="8"/>
      <c r="H37" s="7">
        <f>L37</f>
        <v>0</v>
      </c>
      <c r="I37" s="8"/>
      <c r="J37" s="11">
        <f>F37</f>
        <v>0</v>
      </c>
      <c r="K37" s="8"/>
      <c r="L37" s="11">
        <v>0</v>
      </c>
    </row>
    <row r="38" spans="2:12" ht="3.75" customHeight="1">
      <c r="B38" s="84"/>
      <c r="C38" s="84"/>
      <c r="D38" s="9"/>
      <c r="E38" s="9"/>
      <c r="F38" s="14"/>
      <c r="G38" s="8"/>
      <c r="H38" s="14"/>
      <c r="I38" s="8"/>
      <c r="J38" s="14"/>
      <c r="K38" s="8"/>
      <c r="L38" s="14"/>
    </row>
    <row r="39" spans="2:12" ht="3.75" customHeight="1">
      <c r="B39" s="84"/>
      <c r="C39" s="84"/>
      <c r="D39" s="9"/>
      <c r="E39" s="9"/>
      <c r="F39" s="7"/>
      <c r="G39" s="8"/>
      <c r="H39" s="7"/>
      <c r="I39" s="8"/>
      <c r="J39" s="7"/>
      <c r="K39" s="8"/>
      <c r="L39" s="7"/>
    </row>
    <row r="40" spans="2:12" ht="15.75">
      <c r="B40" s="84" t="s">
        <v>163</v>
      </c>
      <c r="C40" s="84"/>
      <c r="D40" s="10"/>
      <c r="E40" s="9"/>
      <c r="F40" s="12">
        <f>SUM(F36:F39)</f>
        <v>7421</v>
      </c>
      <c r="G40" s="8"/>
      <c r="H40" s="12">
        <f>SUM(H36:H39)</f>
        <v>-18709</v>
      </c>
      <c r="I40" s="8"/>
      <c r="J40" s="12">
        <f>SUM(J36:J39)</f>
        <v>7421</v>
      </c>
      <c r="K40" s="8"/>
      <c r="L40" s="12">
        <f>SUM(L36:L39)</f>
        <v>-18709</v>
      </c>
    </row>
    <row r="41" spans="2:12" ht="3.75" customHeight="1" thickBot="1">
      <c r="B41" s="84"/>
      <c r="C41" s="84"/>
      <c r="D41" s="10"/>
      <c r="E41" s="9"/>
      <c r="F41" s="85"/>
      <c r="G41" s="8"/>
      <c r="H41" s="85"/>
      <c r="I41" s="8"/>
      <c r="J41" s="86"/>
      <c r="K41" s="8"/>
      <c r="L41" s="86"/>
    </row>
    <row r="42" spans="2:12" ht="16.5" thickTop="1">
      <c r="B42" s="84"/>
      <c r="C42" s="84"/>
      <c r="D42" s="10"/>
      <c r="E42" s="9"/>
      <c r="F42" s="87"/>
      <c r="G42" s="9"/>
      <c r="H42" s="87"/>
      <c r="I42" s="9"/>
      <c r="J42" s="87"/>
      <c r="K42" s="9"/>
      <c r="L42" s="87"/>
    </row>
    <row r="43" spans="2:12" ht="15.75">
      <c r="B43" s="70" t="s">
        <v>151</v>
      </c>
      <c r="C43" s="70"/>
      <c r="D43" s="9"/>
      <c r="E43" s="9"/>
      <c r="F43" s="83"/>
      <c r="G43" s="9"/>
      <c r="H43" s="83"/>
      <c r="I43" s="9"/>
      <c r="J43" s="87"/>
      <c r="K43" s="9"/>
      <c r="L43" s="87"/>
    </row>
    <row r="44" spans="2:12" ht="15.75">
      <c r="B44" s="84" t="s">
        <v>22</v>
      </c>
      <c r="C44" s="84"/>
      <c r="D44" s="141"/>
      <c r="E44" s="88"/>
      <c r="F44" s="186">
        <f>(F40/337856)*100</f>
        <v>2.1964979162720213</v>
      </c>
      <c r="G44" s="15"/>
      <c r="H44" s="186">
        <f>(H40/337856)*100</f>
        <v>-5.537566300435689</v>
      </c>
      <c r="I44" s="15"/>
      <c r="J44" s="186">
        <f>(J40/337856)*100</f>
        <v>2.1964979162720213</v>
      </c>
      <c r="K44" s="15"/>
      <c r="L44" s="186">
        <f>(L40/337856)*100</f>
        <v>-5.537566300435689</v>
      </c>
    </row>
    <row r="45" spans="5:12" ht="3.75" customHeight="1" thickBot="1">
      <c r="E45" s="9"/>
      <c r="F45" s="89"/>
      <c r="G45" s="9"/>
      <c r="H45" s="89"/>
      <c r="I45" s="9"/>
      <c r="J45" s="90"/>
      <c r="K45" s="9"/>
      <c r="L45" s="90"/>
    </row>
    <row r="46" spans="5:12" ht="3.75" customHeight="1" thickTop="1">
      <c r="E46" s="9"/>
      <c r="F46" s="182"/>
      <c r="G46" s="9"/>
      <c r="H46" s="182"/>
      <c r="I46" s="9"/>
      <c r="J46" s="183"/>
      <c r="K46" s="9"/>
      <c r="L46" s="183"/>
    </row>
    <row r="47" spans="2:12" ht="15.75">
      <c r="B47" s="84" t="s">
        <v>134</v>
      </c>
      <c r="C47" s="91"/>
      <c r="D47" s="10"/>
      <c r="E47" s="92"/>
      <c r="F47" s="190">
        <v>1.11</v>
      </c>
      <c r="G47" s="92"/>
      <c r="H47" s="190">
        <v>0</v>
      </c>
      <c r="I47" s="92"/>
      <c r="J47" s="190">
        <v>1.11</v>
      </c>
      <c r="K47" s="92"/>
      <c r="L47" s="190">
        <v>0</v>
      </c>
    </row>
    <row r="48" spans="2:12" ht="3.75" customHeight="1" thickBot="1">
      <c r="B48" s="91"/>
      <c r="C48" s="91"/>
      <c r="D48" s="10"/>
      <c r="E48" s="92"/>
      <c r="F48" s="191"/>
      <c r="G48" s="92"/>
      <c r="H48" s="192"/>
      <c r="I48" s="92"/>
      <c r="J48" s="191"/>
      <c r="K48" s="92"/>
      <c r="L48" s="191"/>
    </row>
    <row r="49" spans="2:12" ht="3.75" customHeight="1" thickTop="1">
      <c r="B49" s="91"/>
      <c r="C49" s="91"/>
      <c r="D49" s="10"/>
      <c r="E49" s="92"/>
      <c r="F49" s="93"/>
      <c r="G49" s="92"/>
      <c r="H49" s="88"/>
      <c r="I49" s="92"/>
      <c r="J49" s="93"/>
      <c r="K49" s="92"/>
      <c r="L49" s="93"/>
    </row>
    <row r="50" spans="2:12" ht="15.75">
      <c r="B50" s="91"/>
      <c r="C50" s="91"/>
      <c r="D50" s="10"/>
      <c r="E50" s="92"/>
      <c r="F50" s="93"/>
      <c r="G50" s="92"/>
      <c r="H50" s="88"/>
      <c r="I50" s="92"/>
      <c r="J50" s="93"/>
      <c r="K50" s="92"/>
      <c r="L50" s="93"/>
    </row>
    <row r="51" spans="2:12" ht="15.75">
      <c r="B51" s="95" t="s">
        <v>169</v>
      </c>
      <c r="C51" s="96"/>
      <c r="D51" s="30"/>
      <c r="E51" s="92"/>
      <c r="F51" s="84"/>
      <c r="G51" s="92"/>
      <c r="H51" s="84"/>
      <c r="I51" s="92"/>
      <c r="J51" s="84"/>
      <c r="K51" s="92"/>
      <c r="L51" s="84"/>
    </row>
    <row r="52" spans="2:12" ht="15.75">
      <c r="B52" s="97" t="s">
        <v>170</v>
      </c>
      <c r="C52" s="98"/>
      <c r="D52" s="30"/>
      <c r="E52" s="92"/>
      <c r="F52" s="88"/>
      <c r="G52" s="92"/>
      <c r="H52" s="88"/>
      <c r="I52" s="92"/>
      <c r="J52" s="88"/>
      <c r="K52" s="92"/>
      <c r="L52" s="88"/>
    </row>
    <row r="53" spans="2:12" ht="15.75">
      <c r="B53" s="91" t="s">
        <v>171</v>
      </c>
      <c r="C53" s="84"/>
      <c r="D53" s="10"/>
      <c r="E53" s="92"/>
      <c r="F53" s="99"/>
      <c r="G53" s="92"/>
      <c r="H53" s="99"/>
      <c r="I53" s="92"/>
      <c r="J53" s="99"/>
      <c r="K53" s="92"/>
      <c r="L53" s="99"/>
    </row>
    <row r="54" spans="2:12" ht="15.75">
      <c r="B54" s="84"/>
      <c r="C54" s="84"/>
      <c r="D54" s="10"/>
      <c r="E54" s="92"/>
      <c r="F54" s="93"/>
      <c r="G54" s="92"/>
      <c r="H54" s="99"/>
      <c r="I54" s="92"/>
      <c r="J54" s="93"/>
      <c r="K54" s="92"/>
      <c r="L54" s="99"/>
    </row>
    <row r="55" spans="2:12" ht="15.75">
      <c r="B55" s="84"/>
      <c r="C55" s="84"/>
      <c r="D55" s="10"/>
      <c r="E55" s="92"/>
      <c r="F55" s="93"/>
      <c r="G55" s="92"/>
      <c r="H55" s="99"/>
      <c r="I55" s="92"/>
      <c r="J55" s="93"/>
      <c r="K55" s="92"/>
      <c r="L55" s="99"/>
    </row>
    <row r="56" spans="2:12" ht="15.75">
      <c r="B56" s="84"/>
      <c r="C56" s="84"/>
      <c r="D56" s="10"/>
      <c r="E56" s="92"/>
      <c r="F56" s="93"/>
      <c r="G56" s="92"/>
      <c r="H56" s="99"/>
      <c r="I56" s="92"/>
      <c r="J56" s="93"/>
      <c r="K56" s="92"/>
      <c r="L56" s="99"/>
    </row>
    <row r="57" spans="2:12" ht="15.75">
      <c r="B57" s="84"/>
      <c r="C57" s="84"/>
      <c r="D57" s="10"/>
      <c r="E57" s="92"/>
      <c r="F57" s="93"/>
      <c r="G57" s="92"/>
      <c r="H57" s="93"/>
      <c r="I57" s="92"/>
      <c r="J57" s="93"/>
      <c r="K57" s="92"/>
      <c r="L57" s="93"/>
    </row>
    <row r="58" spans="2:12" ht="15.75">
      <c r="B58" s="84"/>
      <c r="C58" s="84"/>
      <c r="D58" s="10"/>
      <c r="E58" s="92"/>
      <c r="F58" s="93"/>
      <c r="G58" s="92"/>
      <c r="H58" s="93"/>
      <c r="I58" s="92"/>
      <c r="J58" s="93"/>
      <c r="K58" s="92"/>
      <c r="L58" s="93"/>
    </row>
    <row r="59" spans="2:12" ht="15.75">
      <c r="B59" s="66"/>
      <c r="C59" s="66"/>
      <c r="D59" s="10"/>
      <c r="E59" s="92"/>
      <c r="F59" s="99"/>
      <c r="G59" s="92"/>
      <c r="H59" s="99"/>
      <c r="I59" s="92"/>
      <c r="J59" s="88"/>
      <c r="K59" s="92"/>
      <c r="L59" s="99"/>
    </row>
    <row r="60" spans="2:12" ht="15.75">
      <c r="B60" s="100"/>
      <c r="C60" s="100"/>
      <c r="D60" s="10"/>
      <c r="E60" s="92"/>
      <c r="F60" s="88"/>
      <c r="G60" s="92"/>
      <c r="H60" s="88"/>
      <c r="I60" s="92"/>
      <c r="J60" s="88"/>
      <c r="K60" s="92"/>
      <c r="L60" s="88"/>
    </row>
    <row r="61" spans="2:12" ht="15.75">
      <c r="B61" s="84"/>
      <c r="C61" s="84"/>
      <c r="D61" s="10"/>
      <c r="E61" s="92"/>
      <c r="F61" s="84"/>
      <c r="G61" s="92"/>
      <c r="H61" s="84"/>
      <c r="I61" s="92"/>
      <c r="J61" s="94"/>
      <c r="K61" s="92"/>
      <c r="L61" s="84"/>
    </row>
    <row r="62" spans="2:12" ht="15.75">
      <c r="B62" s="84"/>
      <c r="C62" s="84"/>
      <c r="D62" s="10"/>
      <c r="E62" s="92"/>
      <c r="F62" s="99"/>
      <c r="G62" s="92"/>
      <c r="H62" s="99"/>
      <c r="I62" s="92"/>
      <c r="J62" s="99"/>
      <c r="K62" s="92"/>
      <c r="L62" s="99"/>
    </row>
    <row r="63" spans="2:12" ht="15.75">
      <c r="B63" s="84"/>
      <c r="C63" s="84"/>
      <c r="D63" s="10"/>
      <c r="E63" s="92"/>
      <c r="F63" s="88"/>
      <c r="G63" s="92"/>
      <c r="H63" s="88"/>
      <c r="I63" s="92"/>
      <c r="J63" s="88"/>
      <c r="K63" s="92"/>
      <c r="L63" s="88"/>
    </row>
    <row r="64" spans="2:12" ht="15.75">
      <c r="B64" s="84"/>
      <c r="C64" s="84"/>
      <c r="D64" s="10"/>
      <c r="E64" s="92"/>
      <c r="F64" s="92"/>
      <c r="G64" s="92"/>
      <c r="H64" s="92"/>
      <c r="I64" s="92"/>
      <c r="J64" s="92"/>
      <c r="K64" s="92"/>
      <c r="L64" s="92"/>
    </row>
    <row r="65" spans="2:12" ht="15.75">
      <c r="B65" s="84"/>
      <c r="C65" s="84"/>
      <c r="D65" s="10"/>
      <c r="E65" s="92"/>
      <c r="F65" s="99"/>
      <c r="G65" s="92"/>
      <c r="H65" s="92"/>
      <c r="I65" s="92"/>
      <c r="J65" s="99"/>
      <c r="K65" s="92"/>
      <c r="L65" s="92"/>
    </row>
    <row r="66" spans="2:12" ht="15.75">
      <c r="B66" s="84"/>
      <c r="C66" s="84"/>
      <c r="D66" s="10"/>
      <c r="E66" s="92"/>
      <c r="F66" s="99"/>
      <c r="G66" s="92"/>
      <c r="H66" s="92"/>
      <c r="I66" s="92"/>
      <c r="J66" s="99"/>
      <c r="K66" s="92"/>
      <c r="L66" s="92"/>
    </row>
    <row r="67" spans="2:12" ht="15.75">
      <c r="B67" s="84"/>
      <c r="C67" s="84"/>
      <c r="D67" s="10"/>
      <c r="E67" s="92"/>
      <c r="F67" s="99"/>
      <c r="G67" s="92"/>
      <c r="H67" s="92"/>
      <c r="I67" s="92"/>
      <c r="J67" s="99"/>
      <c r="K67" s="92"/>
      <c r="L67" s="92"/>
    </row>
    <row r="68" spans="2:12" ht="15.75">
      <c r="B68" s="84"/>
      <c r="C68" s="84"/>
      <c r="D68" s="10"/>
      <c r="E68" s="92"/>
      <c r="F68" s="99"/>
      <c r="G68" s="92"/>
      <c r="H68" s="92"/>
      <c r="I68" s="92"/>
      <c r="J68" s="99"/>
      <c r="K68" s="92"/>
      <c r="L68" s="92"/>
    </row>
    <row r="69" spans="4:12" ht="15.75">
      <c r="D69" s="101"/>
      <c r="E69" s="92"/>
      <c r="F69" s="99"/>
      <c r="G69" s="92"/>
      <c r="H69" s="92"/>
      <c r="I69" s="92"/>
      <c r="J69" s="99"/>
      <c r="K69" s="92"/>
      <c r="L69" s="92"/>
    </row>
    <row r="70" spans="4:12" ht="15.75">
      <c r="D70" s="101"/>
      <c r="E70" s="92"/>
      <c r="F70" s="99"/>
      <c r="G70" s="92"/>
      <c r="H70" s="92"/>
      <c r="I70" s="92"/>
      <c r="J70" s="99"/>
      <c r="K70" s="92"/>
      <c r="L70" s="92"/>
    </row>
  </sheetData>
  <mergeCells count="4">
    <mergeCell ref="F10:H10"/>
    <mergeCell ref="J10:L10"/>
    <mergeCell ref="J11:L11"/>
    <mergeCell ref="F11:H11"/>
  </mergeCells>
  <printOptions/>
  <pageMargins left="0.5" right="0" top="0.75" bottom="0" header="0.5" footer="0.22"/>
  <pageSetup firstPageNumber="1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26"/>
  <sheetViews>
    <sheetView workbookViewId="0" topLeftCell="A1">
      <selection activeCell="H4" sqref="H4"/>
    </sheetView>
  </sheetViews>
  <sheetFormatPr defaultColWidth="9.140625" defaultRowHeight="12.75"/>
  <cols>
    <col min="1" max="1" width="2.28125" style="31" customWidth="1"/>
    <col min="2" max="2" width="1.8515625" style="31" customWidth="1"/>
    <col min="3" max="4" width="10.8515625" style="31" customWidth="1"/>
    <col min="5" max="5" width="31.7109375" style="31" customWidth="1"/>
    <col min="6" max="6" width="1.28515625" style="31" customWidth="1"/>
    <col min="7" max="7" width="15.7109375" style="145" customWidth="1"/>
    <col min="8" max="8" width="2.8515625" style="36" customWidth="1"/>
    <col min="9" max="9" width="15.7109375" style="145" customWidth="1"/>
    <col min="10" max="10" width="1.421875" style="36" customWidth="1"/>
    <col min="11" max="11" width="3.140625" style="31" customWidth="1"/>
    <col min="12" max="16384" width="6.7109375" style="31" customWidth="1"/>
  </cols>
  <sheetData>
    <row r="1" spans="5:11" ht="15.75">
      <c r="E1" s="32"/>
      <c r="F1" s="32"/>
      <c r="G1" s="55"/>
      <c r="H1" s="55"/>
      <c r="I1" s="194"/>
      <c r="J1" s="33"/>
      <c r="K1" s="34"/>
    </row>
    <row r="2" spans="5:11" ht="15.75">
      <c r="E2" s="200" t="s">
        <v>0</v>
      </c>
      <c r="F2" s="220"/>
      <c r="G2" s="220"/>
      <c r="H2" s="47"/>
      <c r="I2" s="169"/>
      <c r="J2" s="33"/>
      <c r="K2" s="34"/>
    </row>
    <row r="3" spans="5:11" ht="15.75">
      <c r="E3" s="198" t="s">
        <v>1</v>
      </c>
      <c r="F3" s="220"/>
      <c r="G3" s="220"/>
      <c r="H3" s="47"/>
      <c r="I3" s="170"/>
      <c r="J3" s="33"/>
      <c r="K3" s="34"/>
    </row>
    <row r="4" spans="5:11" ht="15.75">
      <c r="E4" s="199" t="s">
        <v>2</v>
      </c>
      <c r="F4" s="220"/>
      <c r="G4" s="220"/>
      <c r="H4" s="149"/>
      <c r="I4" s="150"/>
      <c r="J4" s="33"/>
      <c r="K4" s="34"/>
    </row>
    <row r="5" spans="5:11" ht="15.75">
      <c r="E5" s="32"/>
      <c r="F5" s="32"/>
      <c r="G5" s="55"/>
      <c r="H5" s="55"/>
      <c r="I5" s="55"/>
      <c r="J5" s="33"/>
      <c r="K5" s="34"/>
    </row>
    <row r="6" spans="2:11" s="39" customFormat="1" ht="15" customHeight="1">
      <c r="B6" s="39" t="s">
        <v>66</v>
      </c>
      <c r="E6" s="40"/>
      <c r="F6" s="40"/>
      <c r="G6" s="57"/>
      <c r="H6" s="57"/>
      <c r="I6" s="57"/>
      <c r="J6" s="41"/>
      <c r="K6" s="42"/>
    </row>
    <row r="7" spans="5:11" s="39" customFormat="1" ht="15.75">
      <c r="E7" s="40"/>
      <c r="F7" s="40"/>
      <c r="G7" s="43" t="s">
        <v>62</v>
      </c>
      <c r="H7" s="42"/>
      <c r="I7" s="44" t="s">
        <v>62</v>
      </c>
      <c r="K7" s="42"/>
    </row>
    <row r="8" spans="6:11" ht="16.5" customHeight="1">
      <c r="F8" s="34"/>
      <c r="G8" s="45" t="s">
        <v>99</v>
      </c>
      <c r="H8" s="46"/>
      <c r="I8" s="146" t="s">
        <v>90</v>
      </c>
      <c r="J8" s="46"/>
      <c r="K8" s="34"/>
    </row>
    <row r="9" spans="5:11" s="35" customFormat="1" ht="18" customHeight="1">
      <c r="E9" s="47"/>
      <c r="F9" s="40"/>
      <c r="G9" s="151" t="s">
        <v>63</v>
      </c>
      <c r="H9" s="48"/>
      <c r="I9" s="151" t="s">
        <v>63</v>
      </c>
      <c r="J9" s="48"/>
      <c r="K9" s="47"/>
    </row>
    <row r="10" spans="5:11" s="35" customFormat="1" ht="15.75">
      <c r="E10" s="49"/>
      <c r="F10" s="40"/>
      <c r="G10" s="50"/>
      <c r="H10" s="51"/>
      <c r="I10" s="50"/>
      <c r="J10" s="52"/>
      <c r="K10" s="47"/>
    </row>
    <row r="11" spans="2:11" s="39" customFormat="1" ht="15.75">
      <c r="B11" s="39" t="s">
        <v>118</v>
      </c>
      <c r="E11" s="35"/>
      <c r="F11" s="35"/>
      <c r="G11" s="152"/>
      <c r="H11" s="41"/>
      <c r="I11" s="152"/>
      <c r="J11" s="41"/>
      <c r="K11" s="42"/>
    </row>
    <row r="12" spans="2:11" s="39" customFormat="1" ht="15.75">
      <c r="B12" s="119" t="s">
        <v>9</v>
      </c>
      <c r="C12" s="28"/>
      <c r="D12" s="119"/>
      <c r="E12" s="35"/>
      <c r="F12" s="35"/>
      <c r="G12" s="139">
        <f>159042-13530</f>
        <v>145512</v>
      </c>
      <c r="H12" s="189"/>
      <c r="I12" s="139">
        <v>159675</v>
      </c>
      <c r="J12" s="41"/>
      <c r="K12" s="42"/>
    </row>
    <row r="13" spans="2:11" s="39" customFormat="1" ht="15.75">
      <c r="B13" s="217" t="s">
        <v>7</v>
      </c>
      <c r="C13" s="28"/>
      <c r="D13" s="217"/>
      <c r="E13" s="35"/>
      <c r="F13" s="35"/>
      <c r="G13" s="139">
        <f>6774</f>
        <v>6774</v>
      </c>
      <c r="H13" s="189"/>
      <c r="I13" s="139">
        <f>4378+2765+2399</f>
        <v>9542</v>
      </c>
      <c r="J13" s="41"/>
      <c r="K13" s="42"/>
    </row>
    <row r="14" spans="2:11" s="39" customFormat="1" ht="15.75">
      <c r="B14" s="119" t="s">
        <v>8</v>
      </c>
      <c r="C14" s="28"/>
      <c r="D14" s="119"/>
      <c r="E14" s="35"/>
      <c r="F14" s="35"/>
      <c r="G14" s="139">
        <v>91511</v>
      </c>
      <c r="H14" s="189"/>
      <c r="I14" s="139">
        <v>94654</v>
      </c>
      <c r="J14" s="41"/>
      <c r="K14" s="42"/>
    </row>
    <row r="15" spans="2:11" s="39" customFormat="1" ht="15.75">
      <c r="B15" s="119" t="s">
        <v>85</v>
      </c>
      <c r="C15" s="28"/>
      <c r="D15" s="119"/>
      <c r="E15" s="35"/>
      <c r="F15" s="35"/>
      <c r="G15" s="139">
        <f>31355</f>
        <v>31355</v>
      </c>
      <c r="H15" s="189"/>
      <c r="I15" s="139">
        <v>31975</v>
      </c>
      <c r="J15" s="41"/>
      <c r="K15" s="42"/>
    </row>
    <row r="16" spans="2:11" s="39" customFormat="1" ht="15.75">
      <c r="B16" s="119" t="s">
        <v>166</v>
      </c>
      <c r="C16" s="28"/>
      <c r="D16" s="119"/>
      <c r="E16" s="35"/>
      <c r="F16" s="35"/>
      <c r="G16" s="139">
        <f>8460</f>
        <v>8460</v>
      </c>
      <c r="H16" s="189"/>
      <c r="I16" s="139">
        <f>3103-2765-2399+2061</f>
        <v>0</v>
      </c>
      <c r="J16" s="41"/>
      <c r="K16" s="42"/>
    </row>
    <row r="17" spans="2:11" s="39" customFormat="1" ht="15.75">
      <c r="B17" s="119" t="s">
        <v>119</v>
      </c>
      <c r="C17" s="28"/>
      <c r="D17" s="119"/>
      <c r="E17" s="35"/>
      <c r="F17" s="35"/>
      <c r="G17" s="139">
        <f>1223660+2058139</f>
        <v>3281799</v>
      </c>
      <c r="H17" s="189"/>
      <c r="I17" s="139">
        <v>3237561</v>
      </c>
      <c r="J17" s="41"/>
      <c r="K17" s="42"/>
    </row>
    <row r="18" spans="2:11" s="39" customFormat="1" ht="15.75">
      <c r="B18" s="119" t="s">
        <v>5</v>
      </c>
      <c r="C18" s="119"/>
      <c r="D18" s="119"/>
      <c r="E18" s="35"/>
      <c r="F18" s="35"/>
      <c r="G18" s="139">
        <f>1400</f>
        <v>1400</v>
      </c>
      <c r="H18" s="189"/>
      <c r="I18" s="139">
        <v>1400</v>
      </c>
      <c r="J18" s="41"/>
      <c r="K18" s="42"/>
    </row>
    <row r="19" spans="2:11" s="39" customFormat="1" ht="15.75">
      <c r="B19" s="119" t="s">
        <v>81</v>
      </c>
      <c r="C19" s="119"/>
      <c r="D19" s="119"/>
      <c r="E19" s="35"/>
      <c r="F19" s="35"/>
      <c r="G19" s="139">
        <f>270192</f>
        <v>270192</v>
      </c>
      <c r="H19" s="189"/>
      <c r="I19" s="139">
        <v>268694</v>
      </c>
      <c r="J19" s="41"/>
      <c r="K19" s="42"/>
    </row>
    <row r="20" spans="2:11" s="39" customFormat="1" ht="15.75">
      <c r="B20" s="217" t="s">
        <v>4</v>
      </c>
      <c r="C20" s="217"/>
      <c r="D20" s="217"/>
      <c r="E20" s="35"/>
      <c r="F20" s="35"/>
      <c r="G20" s="139">
        <f>143302</f>
        <v>143302</v>
      </c>
      <c r="H20" s="189"/>
      <c r="I20" s="139">
        <v>143691</v>
      </c>
      <c r="J20" s="41"/>
      <c r="K20" s="42"/>
    </row>
    <row r="21" spans="5:11" s="39" customFormat="1" ht="6.75" customHeight="1">
      <c r="E21" s="35"/>
      <c r="F21" s="35"/>
      <c r="G21" s="140"/>
      <c r="H21" s="189"/>
      <c r="I21" s="140"/>
      <c r="J21" s="41"/>
      <c r="K21" s="42"/>
    </row>
    <row r="22" spans="5:11" s="39" customFormat="1" ht="6.75" customHeight="1">
      <c r="E22" s="35"/>
      <c r="F22" s="35"/>
      <c r="G22" s="139"/>
      <c r="H22" s="189"/>
      <c r="I22" s="139"/>
      <c r="J22" s="41"/>
      <c r="K22" s="42"/>
    </row>
    <row r="23" spans="2:11" s="39" customFormat="1" ht="15.75">
      <c r="B23" s="29" t="s">
        <v>120</v>
      </c>
      <c r="E23" s="35"/>
      <c r="F23" s="35"/>
      <c r="G23" s="139">
        <f>SUM(G12:G21)</f>
        <v>3980305</v>
      </c>
      <c r="H23" s="189"/>
      <c r="I23" s="139">
        <f>SUM(I12:I21)</f>
        <v>3947192</v>
      </c>
      <c r="J23" s="41"/>
      <c r="K23" s="42"/>
    </row>
    <row r="24" spans="5:11" s="39" customFormat="1" ht="6.75" customHeight="1" thickBot="1">
      <c r="E24" s="35"/>
      <c r="F24" s="35"/>
      <c r="G24" s="188"/>
      <c r="H24" s="41"/>
      <c r="I24" s="188"/>
      <c r="J24" s="41"/>
      <c r="K24" s="42"/>
    </row>
    <row r="25" spans="5:11" s="39" customFormat="1" ht="6.75" customHeight="1" thickTop="1">
      <c r="E25" s="35"/>
      <c r="F25" s="35"/>
      <c r="G25" s="152"/>
      <c r="H25" s="41"/>
      <c r="I25" s="152"/>
      <c r="J25" s="41"/>
      <c r="K25" s="42"/>
    </row>
    <row r="26" spans="5:11" s="39" customFormat="1" ht="15.75">
      <c r="E26" s="35"/>
      <c r="F26" s="35"/>
      <c r="G26" s="152"/>
      <c r="H26" s="41"/>
      <c r="I26" s="152"/>
      <c r="J26" s="41"/>
      <c r="K26" s="42"/>
    </row>
    <row r="27" spans="2:11" s="39" customFormat="1" ht="15.75">
      <c r="B27" s="137" t="s">
        <v>124</v>
      </c>
      <c r="C27" s="221"/>
      <c r="E27" s="35"/>
      <c r="F27" s="35"/>
      <c r="G27" s="152"/>
      <c r="H27" s="41"/>
      <c r="I27" s="152"/>
      <c r="J27" s="41"/>
      <c r="K27" s="42"/>
    </row>
    <row r="28" spans="2:11" s="39" customFormat="1" ht="15.75">
      <c r="B28" s="119" t="s">
        <v>10</v>
      </c>
      <c r="C28" s="28"/>
      <c r="E28" s="35"/>
      <c r="F28" s="35"/>
      <c r="G28" s="152">
        <f>1092568</f>
        <v>1092568</v>
      </c>
      <c r="H28" s="41"/>
      <c r="I28" s="152">
        <f>1046072</f>
        <v>1046072</v>
      </c>
      <c r="J28" s="41"/>
      <c r="K28" s="42"/>
    </row>
    <row r="29" spans="2:11" s="39" customFormat="1" ht="15.75">
      <c r="B29" s="119" t="s">
        <v>86</v>
      </c>
      <c r="C29" s="28"/>
      <c r="E29" s="35"/>
      <c r="F29" s="35"/>
      <c r="G29" s="152">
        <f>1200349+76702</f>
        <v>1277051</v>
      </c>
      <c r="H29" s="41"/>
      <c r="I29" s="152">
        <f>1168067</f>
        <v>1168067</v>
      </c>
      <c r="J29" s="41"/>
      <c r="K29" s="42"/>
    </row>
    <row r="30" spans="2:11" s="39" customFormat="1" ht="15.75">
      <c r="B30" s="119" t="s">
        <v>121</v>
      </c>
      <c r="C30" s="28"/>
      <c r="E30" s="35"/>
      <c r="F30" s="35"/>
      <c r="G30" s="152">
        <f>3773+11652+5305+7603+364619+9874+16471+470000</f>
        <v>889297</v>
      </c>
      <c r="H30" s="41"/>
      <c r="I30" s="152">
        <f>1009493</f>
        <v>1009493</v>
      </c>
      <c r="J30" s="41"/>
      <c r="K30" s="42"/>
    </row>
    <row r="31" spans="2:11" s="39" customFormat="1" ht="15.75">
      <c r="B31" s="119" t="s">
        <v>11</v>
      </c>
      <c r="C31" s="28"/>
      <c r="E31" s="35"/>
      <c r="F31" s="35"/>
      <c r="G31" s="152">
        <f>52122</f>
        <v>52122</v>
      </c>
      <c r="H31" s="41"/>
      <c r="I31" s="152">
        <f>62882</f>
        <v>62882</v>
      </c>
      <c r="J31" s="41"/>
      <c r="K31" s="42"/>
    </row>
    <row r="32" spans="2:11" s="39" customFormat="1" ht="15.75">
      <c r="B32" s="119" t="s">
        <v>12</v>
      </c>
      <c r="C32" s="28"/>
      <c r="E32" s="35"/>
      <c r="F32" s="35"/>
      <c r="G32" s="152">
        <f>211106</f>
        <v>211106</v>
      </c>
      <c r="H32" s="41"/>
      <c r="I32" s="152">
        <f>206657</f>
        <v>206657</v>
      </c>
      <c r="J32" s="41"/>
      <c r="K32" s="42"/>
    </row>
    <row r="33" spans="2:11" s="39" customFormat="1" ht="15.75">
      <c r="B33" s="119" t="s">
        <v>122</v>
      </c>
      <c r="C33" s="28"/>
      <c r="E33" s="35"/>
      <c r="F33" s="35"/>
      <c r="G33" s="152">
        <f>18633</f>
        <v>18633</v>
      </c>
      <c r="H33" s="41"/>
      <c r="I33" s="152">
        <f>18633</f>
        <v>18633</v>
      </c>
      <c r="J33" s="41"/>
      <c r="K33" s="42"/>
    </row>
    <row r="34" spans="2:11" s="39" customFormat="1" ht="15.75">
      <c r="B34" s="119" t="s">
        <v>16</v>
      </c>
      <c r="C34" s="119"/>
      <c r="E34" s="35"/>
      <c r="F34" s="35"/>
      <c r="G34" s="152">
        <f>45791+17412</f>
        <v>63203</v>
      </c>
      <c r="H34" s="41"/>
      <c r="I34" s="152">
        <f>64904</f>
        <v>64904</v>
      </c>
      <c r="J34" s="41"/>
      <c r="K34" s="42"/>
    </row>
    <row r="35" spans="2:11" s="39" customFormat="1" ht="15.75">
      <c r="B35" s="221" t="s">
        <v>17</v>
      </c>
      <c r="C35" s="221"/>
      <c r="E35" s="35"/>
      <c r="F35" s="35"/>
      <c r="G35" s="152">
        <f>27567</f>
        <v>27567</v>
      </c>
      <c r="H35" s="41"/>
      <c r="I35" s="152">
        <f>27586</f>
        <v>27586</v>
      </c>
      <c r="J35" s="41"/>
      <c r="K35" s="42"/>
    </row>
    <row r="36" spans="2:11" s="39" customFormat="1" ht="15.75">
      <c r="B36" s="222" t="s">
        <v>83</v>
      </c>
      <c r="C36" s="218"/>
      <c r="E36" s="35"/>
      <c r="F36" s="35"/>
      <c r="G36" s="152">
        <f>6346+23036</f>
        <v>29382</v>
      </c>
      <c r="H36" s="41"/>
      <c r="I36" s="152">
        <f>29382</f>
        <v>29382</v>
      </c>
      <c r="J36" s="41"/>
      <c r="K36" s="42"/>
    </row>
    <row r="37" spans="2:11" s="39" customFormat="1" ht="15.75">
      <c r="B37" s="222" t="s">
        <v>167</v>
      </c>
      <c r="C37" s="218"/>
      <c r="E37" s="35"/>
      <c r="F37" s="35"/>
      <c r="G37" s="219">
        <v>0</v>
      </c>
      <c r="H37" s="41"/>
      <c r="I37" s="152">
        <v>2061</v>
      </c>
      <c r="J37" s="41"/>
      <c r="K37" s="42"/>
    </row>
    <row r="38" spans="2:11" s="39" customFormat="1" ht="15.75">
      <c r="B38" s="221" t="s">
        <v>91</v>
      </c>
      <c r="C38" s="218"/>
      <c r="E38" s="35"/>
      <c r="F38" s="35"/>
      <c r="G38" s="152">
        <f>1463</f>
        <v>1463</v>
      </c>
      <c r="H38" s="41"/>
      <c r="I38" s="152">
        <f>1023</f>
        <v>1023</v>
      </c>
      <c r="J38" s="41"/>
      <c r="K38" s="42"/>
    </row>
    <row r="39" spans="2:11" s="39" customFormat="1" ht="15.75">
      <c r="B39" s="221" t="s">
        <v>125</v>
      </c>
      <c r="C39" s="221"/>
      <c r="E39" s="35"/>
      <c r="F39" s="35"/>
      <c r="G39" s="152">
        <f>8718</f>
        <v>8718</v>
      </c>
      <c r="H39" s="41"/>
      <c r="I39" s="152">
        <f>8658</f>
        <v>8658</v>
      </c>
      <c r="J39" s="41"/>
      <c r="K39" s="42"/>
    </row>
    <row r="40" spans="2:11" s="39" customFormat="1" ht="6.75" customHeight="1">
      <c r="B40" s="221"/>
      <c r="C40" s="221"/>
      <c r="E40" s="35"/>
      <c r="F40" s="35"/>
      <c r="G40" s="187"/>
      <c r="H40" s="41"/>
      <c r="I40" s="187"/>
      <c r="J40" s="41"/>
      <c r="K40" s="42"/>
    </row>
    <row r="41" spans="2:11" s="39" customFormat="1" ht="6.75" customHeight="1">
      <c r="B41" s="221"/>
      <c r="C41" s="221"/>
      <c r="E41" s="35"/>
      <c r="F41" s="35"/>
      <c r="G41" s="152"/>
      <c r="H41" s="41"/>
      <c r="I41" s="152"/>
      <c r="J41" s="41"/>
      <c r="K41" s="42"/>
    </row>
    <row r="42" spans="2:11" s="39" customFormat="1" ht="15.75">
      <c r="B42" s="222" t="s">
        <v>123</v>
      </c>
      <c r="C42" s="218"/>
      <c r="E42" s="35"/>
      <c r="F42" s="35"/>
      <c r="G42" s="139">
        <f>SUM(G28:G40)</f>
        <v>3671110</v>
      </c>
      <c r="H42" s="41"/>
      <c r="I42" s="152">
        <f>SUM(I28:I40)</f>
        <v>3645418</v>
      </c>
      <c r="J42" s="41"/>
      <c r="K42" s="42"/>
    </row>
    <row r="43" spans="5:11" s="39" customFormat="1" ht="6.75" customHeight="1">
      <c r="E43" s="35"/>
      <c r="F43" s="35"/>
      <c r="G43" s="187"/>
      <c r="H43" s="41"/>
      <c r="I43" s="187"/>
      <c r="J43" s="41"/>
      <c r="K43" s="42"/>
    </row>
    <row r="44" spans="5:11" s="39" customFormat="1" ht="6.75" customHeight="1">
      <c r="E44" s="35"/>
      <c r="F44" s="35"/>
      <c r="G44" s="152"/>
      <c r="H44" s="41"/>
      <c r="I44" s="152"/>
      <c r="J44" s="41"/>
      <c r="K44" s="42"/>
    </row>
    <row r="45" spans="5:11" s="39" customFormat="1" ht="15.75">
      <c r="E45" s="35"/>
      <c r="F45" s="35"/>
      <c r="G45" s="152"/>
      <c r="H45" s="41"/>
      <c r="I45" s="193" t="s">
        <v>165</v>
      </c>
      <c r="J45" s="41"/>
      <c r="K45" s="42"/>
    </row>
    <row r="46" spans="2:11" s="39" customFormat="1" ht="12.75" customHeight="1">
      <c r="B46" s="147"/>
      <c r="C46" s="16"/>
      <c r="E46" s="35"/>
      <c r="F46" s="35"/>
      <c r="G46" s="152"/>
      <c r="H46" s="57"/>
      <c r="I46" s="152"/>
      <c r="J46" s="57"/>
      <c r="K46" s="42"/>
    </row>
    <row r="47" spans="2:11" s="39" customFormat="1" ht="12.75" customHeight="1">
      <c r="B47" s="59"/>
      <c r="D47" s="10"/>
      <c r="E47" s="92"/>
      <c r="F47" s="99"/>
      <c r="G47" s="92"/>
      <c r="H47" s="99"/>
      <c r="I47" s="92"/>
      <c r="J47" s="99"/>
      <c r="K47" s="42"/>
    </row>
    <row r="48" spans="2:11" s="16" customFormat="1" ht="15.75">
      <c r="B48" s="91"/>
      <c r="C48" s="84"/>
      <c r="D48" s="60"/>
      <c r="E48" s="60"/>
      <c r="F48" s="60"/>
      <c r="G48" s="153"/>
      <c r="H48" s="57"/>
      <c r="I48" s="57"/>
      <c r="J48" s="41"/>
      <c r="K48" s="58"/>
    </row>
    <row r="49" spans="2:11" s="16" customFormat="1" ht="15.75">
      <c r="B49" s="59"/>
      <c r="C49" s="39"/>
      <c r="D49" s="60"/>
      <c r="E49" s="60"/>
      <c r="F49" s="60"/>
      <c r="G49" s="153"/>
      <c r="H49" s="57"/>
      <c r="I49" s="57"/>
      <c r="J49" s="41"/>
      <c r="K49" s="58"/>
    </row>
    <row r="50" spans="2:11" s="16" customFormat="1" ht="15.75">
      <c r="B50" s="91"/>
      <c r="C50" s="84"/>
      <c r="D50" s="60"/>
      <c r="E50" s="60"/>
      <c r="F50" s="60"/>
      <c r="G50" s="153"/>
      <c r="H50" s="57"/>
      <c r="I50" s="194"/>
      <c r="J50" s="41"/>
      <c r="K50" s="58"/>
    </row>
    <row r="51" spans="5:11" ht="15.75">
      <c r="E51" s="200" t="s">
        <v>0</v>
      </c>
      <c r="F51" s="220"/>
      <c r="G51" s="220"/>
      <c r="H51" s="47"/>
      <c r="I51" s="169"/>
      <c r="J51" s="33"/>
      <c r="K51" s="34"/>
    </row>
    <row r="52" spans="5:11" ht="15.75">
      <c r="E52" s="198" t="s">
        <v>1</v>
      </c>
      <c r="F52" s="220"/>
      <c r="G52" s="220"/>
      <c r="H52" s="47"/>
      <c r="I52" s="170"/>
      <c r="J52" s="33"/>
      <c r="K52" s="34"/>
    </row>
    <row r="53" spans="5:11" ht="15.75">
      <c r="E53" s="199" t="s">
        <v>2</v>
      </c>
      <c r="F53" s="220"/>
      <c r="G53" s="220"/>
      <c r="H53" s="149"/>
      <c r="I53" s="55"/>
      <c r="J53" s="33"/>
      <c r="K53" s="34"/>
    </row>
    <row r="54" spans="5:11" ht="15.75">
      <c r="E54" s="32"/>
      <c r="F54" s="32"/>
      <c r="G54" s="55"/>
      <c r="H54" s="55"/>
      <c r="I54" s="55"/>
      <c r="J54" s="33"/>
      <c r="K54" s="34"/>
    </row>
    <row r="55" spans="5:11" ht="15.75">
      <c r="E55" s="32"/>
      <c r="F55" s="32"/>
      <c r="G55" s="55"/>
      <c r="H55" s="55"/>
      <c r="I55" s="55"/>
      <c r="J55" s="33"/>
      <c r="K55" s="34"/>
    </row>
    <row r="56" spans="2:11" s="39" customFormat="1" ht="15" customHeight="1">
      <c r="B56" s="39" t="s">
        <v>161</v>
      </c>
      <c r="E56" s="40"/>
      <c r="F56" s="40"/>
      <c r="G56" s="57"/>
      <c r="H56" s="57"/>
      <c r="I56" s="57"/>
      <c r="J56" s="41"/>
      <c r="K56" s="42"/>
    </row>
    <row r="57" spans="5:11" s="39" customFormat="1" ht="15.75">
      <c r="E57" s="40"/>
      <c r="F57" s="40"/>
      <c r="G57" s="43" t="s">
        <v>62</v>
      </c>
      <c r="H57" s="42"/>
      <c r="I57" s="44" t="s">
        <v>62</v>
      </c>
      <c r="K57" s="42"/>
    </row>
    <row r="58" spans="7:11" ht="16.5" customHeight="1">
      <c r="G58" s="45" t="s">
        <v>99</v>
      </c>
      <c r="H58" s="46"/>
      <c r="I58" s="45" t="s">
        <v>90</v>
      </c>
      <c r="J58" s="46"/>
      <c r="K58" s="34"/>
    </row>
    <row r="59" spans="5:11" s="35" customFormat="1" ht="18" customHeight="1">
      <c r="E59" s="47"/>
      <c r="F59" s="40"/>
      <c r="G59" s="151" t="s">
        <v>63</v>
      </c>
      <c r="H59" s="154"/>
      <c r="I59" s="151" t="s">
        <v>63</v>
      </c>
      <c r="J59" s="48"/>
      <c r="K59" s="47"/>
    </row>
    <row r="60" spans="2:11" s="16" customFormat="1" ht="15.75">
      <c r="B60" s="61"/>
      <c r="C60" s="61"/>
      <c r="D60" s="61"/>
      <c r="E60" s="61"/>
      <c r="F60" s="61"/>
      <c r="G60" s="157"/>
      <c r="H60" s="157"/>
      <c r="I60" s="157"/>
      <c r="J60" s="61"/>
      <c r="K60" s="58"/>
    </row>
    <row r="61" spans="5:11" s="39" customFormat="1" ht="15.75">
      <c r="E61" s="40"/>
      <c r="F61" s="40"/>
      <c r="G61" s="58"/>
      <c r="H61" s="57"/>
      <c r="I61" s="58"/>
      <c r="J61" s="41"/>
      <c r="K61" s="42"/>
    </row>
    <row r="62" spans="2:11" ht="15.75">
      <c r="B62" s="31" t="s">
        <v>84</v>
      </c>
      <c r="E62" s="56"/>
      <c r="F62" s="54"/>
      <c r="G62" s="139">
        <f>502856</f>
        <v>502856</v>
      </c>
      <c r="H62" s="41"/>
      <c r="I62" s="139">
        <f>502856</f>
        <v>502856</v>
      </c>
      <c r="J62" s="33"/>
      <c r="K62" s="34"/>
    </row>
    <row r="63" spans="2:11" ht="15.75">
      <c r="B63" s="31" t="s">
        <v>13</v>
      </c>
      <c r="E63" s="53"/>
      <c r="F63" s="54"/>
      <c r="G63" s="139">
        <f>-876680+17838+12486+517077+135618</f>
        <v>-193661</v>
      </c>
      <c r="H63" s="41"/>
      <c r="I63" s="139">
        <f>-201082</f>
        <v>-201082</v>
      </c>
      <c r="J63" s="33"/>
      <c r="K63" s="34"/>
    </row>
    <row r="64" spans="5:11" ht="3.75" customHeight="1">
      <c r="E64" s="53"/>
      <c r="F64" s="54"/>
      <c r="G64" s="139"/>
      <c r="H64" s="138"/>
      <c r="I64" s="138"/>
      <c r="J64" s="33"/>
      <c r="K64" s="34"/>
    </row>
    <row r="65" spans="5:11" ht="3.75" customHeight="1">
      <c r="E65" s="53"/>
      <c r="F65" s="54"/>
      <c r="G65" s="139"/>
      <c r="H65" s="138"/>
      <c r="I65" s="138"/>
      <c r="J65" s="33"/>
      <c r="K65" s="34"/>
    </row>
    <row r="66" spans="2:11" ht="15.75">
      <c r="B66" s="31" t="s">
        <v>14</v>
      </c>
      <c r="E66" s="53"/>
      <c r="F66" s="54"/>
      <c r="G66" s="158">
        <f>SUM(G62:G63)</f>
        <v>309195</v>
      </c>
      <c r="H66" s="138"/>
      <c r="I66" s="160">
        <f>SUM(I62:I63)</f>
        <v>301774</v>
      </c>
      <c r="J66" s="55"/>
      <c r="K66" s="34"/>
    </row>
    <row r="67" spans="5:11" ht="3.75" customHeight="1">
      <c r="E67" s="53"/>
      <c r="F67" s="54"/>
      <c r="G67" s="139"/>
      <c r="H67" s="138"/>
      <c r="I67" s="139"/>
      <c r="J67" s="33"/>
      <c r="K67" s="34"/>
    </row>
    <row r="68" spans="7:11" s="16" customFormat="1" ht="12.75" customHeight="1">
      <c r="G68" s="58"/>
      <c r="H68" s="58"/>
      <c r="I68" s="58"/>
      <c r="K68" s="58"/>
    </row>
    <row r="69" spans="1:11" s="16" customFormat="1" ht="12.75" customHeight="1">
      <c r="A69" s="39"/>
      <c r="B69" s="137" t="s">
        <v>126</v>
      </c>
      <c r="C69" s="39"/>
      <c r="D69" s="39"/>
      <c r="E69" s="35"/>
      <c r="F69" s="35"/>
      <c r="G69" s="152">
        <f>G66+G42</f>
        <v>3980305</v>
      </c>
      <c r="H69" s="41"/>
      <c r="I69" s="152">
        <f>I66+I42</f>
        <v>3947192</v>
      </c>
      <c r="K69" s="58"/>
    </row>
    <row r="70" spans="1:11" s="16" customFormat="1" ht="6.75" customHeight="1" thickBot="1">
      <c r="A70" s="39"/>
      <c r="B70" s="137"/>
      <c r="C70" s="39"/>
      <c r="D70" s="39"/>
      <c r="E70" s="35"/>
      <c r="F70" s="35"/>
      <c r="G70" s="188"/>
      <c r="H70" s="41"/>
      <c r="I70" s="188"/>
      <c r="K70" s="58"/>
    </row>
    <row r="71" spans="7:11" s="16" customFormat="1" ht="6.75" customHeight="1" thickTop="1">
      <c r="G71" s="58"/>
      <c r="H71" s="58"/>
      <c r="I71" s="58"/>
      <c r="K71" s="58"/>
    </row>
    <row r="72" spans="7:11" s="16" customFormat="1" ht="12.75" customHeight="1">
      <c r="G72" s="58"/>
      <c r="H72" s="58"/>
      <c r="I72" s="58"/>
      <c r="K72" s="58"/>
    </row>
    <row r="73" spans="2:9" s="16" customFormat="1" ht="12.75" customHeight="1">
      <c r="B73" s="147"/>
      <c r="G73" s="155"/>
      <c r="H73" s="58"/>
      <c r="I73" s="155"/>
    </row>
    <row r="74" spans="2:14" s="16" customFormat="1" ht="12.75" customHeight="1">
      <c r="B74" s="59"/>
      <c r="C74" s="39"/>
      <c r="D74" s="39"/>
      <c r="E74" s="35"/>
      <c r="F74" s="35"/>
      <c r="G74" s="152"/>
      <c r="H74" s="57"/>
      <c r="I74" s="152"/>
      <c r="J74" s="57"/>
      <c r="K74" s="42"/>
      <c r="L74" s="39"/>
      <c r="M74" s="39"/>
      <c r="N74" s="39"/>
    </row>
    <row r="75" spans="2:14" s="16" customFormat="1" ht="12.75" customHeight="1">
      <c r="B75" s="91"/>
      <c r="C75" s="84"/>
      <c r="D75" s="10"/>
      <c r="E75" s="92"/>
      <c r="F75" s="58"/>
      <c r="G75" s="58"/>
      <c r="H75" s="58"/>
      <c r="I75" s="58"/>
      <c r="J75" s="58"/>
      <c r="K75" s="58"/>
      <c r="L75" s="58"/>
      <c r="M75" s="58"/>
      <c r="N75" s="58"/>
    </row>
    <row r="76" spans="2:14" s="16" customFormat="1" ht="12.75" customHeight="1">
      <c r="B76" s="91"/>
      <c r="C76" s="84"/>
      <c r="D76" s="10"/>
      <c r="E76" s="92"/>
      <c r="F76" s="58"/>
      <c r="G76" s="58"/>
      <c r="H76" s="58"/>
      <c r="I76" s="58"/>
      <c r="J76" s="58"/>
      <c r="K76" s="58"/>
      <c r="L76" s="58"/>
      <c r="M76" s="58"/>
      <c r="N76" s="58"/>
    </row>
    <row r="77" spans="2:14" s="16" customFormat="1" ht="12.75" customHeight="1">
      <c r="B77" s="91"/>
      <c r="C77" s="84"/>
      <c r="D77" s="10"/>
      <c r="E77" s="92"/>
      <c r="F77" s="58"/>
      <c r="G77" s="58"/>
      <c r="H77" s="58"/>
      <c r="I77" s="58"/>
      <c r="J77" s="58"/>
      <c r="K77" s="58"/>
      <c r="L77" s="58"/>
      <c r="M77" s="58"/>
      <c r="N77" s="58"/>
    </row>
    <row r="78" spans="2:14" s="16" customFormat="1" ht="12.75" customHeight="1">
      <c r="B78" s="91"/>
      <c r="C78" s="84"/>
      <c r="D78" s="10"/>
      <c r="E78" s="92"/>
      <c r="F78" s="58"/>
      <c r="G78" s="58"/>
      <c r="H78" s="58"/>
      <c r="I78" s="58"/>
      <c r="J78" s="58"/>
      <c r="K78" s="58"/>
      <c r="L78" s="58"/>
      <c r="M78" s="58"/>
      <c r="N78" s="58"/>
    </row>
    <row r="79" spans="2:14" s="16" customFormat="1" ht="12.75" customHeight="1">
      <c r="B79" s="91"/>
      <c r="C79" s="84"/>
      <c r="D79" s="10"/>
      <c r="E79" s="92"/>
      <c r="F79" s="58"/>
      <c r="G79" s="58"/>
      <c r="H79" s="58"/>
      <c r="I79" s="58"/>
      <c r="J79" s="58"/>
      <c r="K79" s="58"/>
      <c r="L79" s="58"/>
      <c r="M79" s="58"/>
      <c r="N79" s="58"/>
    </row>
    <row r="80" spans="2:14" s="16" customFormat="1" ht="12.75" customHeight="1">
      <c r="B80" s="91"/>
      <c r="C80" s="84"/>
      <c r="D80" s="10"/>
      <c r="E80" s="92"/>
      <c r="F80" s="58"/>
      <c r="G80" s="58"/>
      <c r="H80" s="58"/>
      <c r="I80" s="58"/>
      <c r="J80" s="58"/>
      <c r="K80" s="58"/>
      <c r="L80" s="58"/>
      <c r="M80" s="58"/>
      <c r="N80" s="58"/>
    </row>
    <row r="81" spans="2:14" s="16" customFormat="1" ht="12.75" customHeight="1">
      <c r="B81" s="91"/>
      <c r="C81" s="84"/>
      <c r="D81" s="10"/>
      <c r="E81" s="92"/>
      <c r="F81" s="58"/>
      <c r="G81" s="58"/>
      <c r="H81" s="58"/>
      <c r="I81" s="58"/>
      <c r="J81" s="58"/>
      <c r="K81" s="58"/>
      <c r="L81" s="58"/>
      <c r="M81" s="58"/>
      <c r="N81" s="58"/>
    </row>
    <row r="82" spans="2:14" s="16" customFormat="1" ht="12.75" customHeight="1">
      <c r="B82" s="91"/>
      <c r="C82" s="84"/>
      <c r="D82" s="10"/>
      <c r="E82" s="92"/>
      <c r="F82" s="58"/>
      <c r="G82" s="58"/>
      <c r="H82" s="58"/>
      <c r="I82" s="58"/>
      <c r="J82" s="58"/>
      <c r="K82" s="58"/>
      <c r="L82" s="58"/>
      <c r="M82" s="58"/>
      <c r="N82" s="58"/>
    </row>
    <row r="83" spans="2:14" s="16" customFormat="1" ht="12.75" customHeight="1">
      <c r="B83" s="91"/>
      <c r="C83" s="84"/>
      <c r="D83" s="10"/>
      <c r="E83" s="92"/>
      <c r="F83" s="58"/>
      <c r="G83" s="58"/>
      <c r="H83" s="58"/>
      <c r="I83" s="58"/>
      <c r="J83" s="58"/>
      <c r="K83" s="58"/>
      <c r="L83" s="58"/>
      <c r="M83" s="58"/>
      <c r="N83" s="58"/>
    </row>
    <row r="84" spans="2:14" s="16" customFormat="1" ht="12.75" customHeight="1">
      <c r="B84" s="91"/>
      <c r="C84" s="84"/>
      <c r="D84" s="10"/>
      <c r="E84" s="92"/>
      <c r="F84" s="58"/>
      <c r="G84" s="58"/>
      <c r="H84" s="58"/>
      <c r="I84" s="58"/>
      <c r="J84" s="58"/>
      <c r="K84" s="58"/>
      <c r="L84" s="58"/>
      <c r="M84" s="58"/>
      <c r="N84" s="58"/>
    </row>
    <row r="85" spans="2:14" s="16" customFormat="1" ht="12.75" customHeight="1">
      <c r="B85" s="91"/>
      <c r="C85" s="84"/>
      <c r="D85" s="10"/>
      <c r="E85" s="92"/>
      <c r="F85" s="58"/>
      <c r="G85" s="58"/>
      <c r="H85" s="58"/>
      <c r="I85" s="58"/>
      <c r="J85" s="58"/>
      <c r="K85" s="58"/>
      <c r="L85" s="58"/>
      <c r="M85" s="58"/>
      <c r="N85" s="58"/>
    </row>
    <row r="86" spans="2:14" s="16" customFormat="1" ht="12.75" customHeight="1">
      <c r="B86" s="91"/>
      <c r="C86" s="84"/>
      <c r="D86" s="10"/>
      <c r="E86" s="92"/>
      <c r="F86" s="58"/>
      <c r="G86" s="58"/>
      <c r="H86" s="58"/>
      <c r="I86" s="58"/>
      <c r="J86" s="58"/>
      <c r="K86" s="58"/>
      <c r="L86" s="58"/>
      <c r="M86" s="58"/>
      <c r="N86" s="58"/>
    </row>
    <row r="87" spans="2:14" s="16" customFormat="1" ht="12.75" customHeight="1">
      <c r="B87" s="91"/>
      <c r="C87" s="84"/>
      <c r="D87" s="10"/>
      <c r="E87" s="92"/>
      <c r="F87" s="58"/>
      <c r="G87" s="58"/>
      <c r="H87" s="58"/>
      <c r="I87" s="58"/>
      <c r="J87" s="58"/>
      <c r="K87" s="58"/>
      <c r="L87" s="58"/>
      <c r="M87" s="58"/>
      <c r="N87" s="58"/>
    </row>
    <row r="88" spans="2:14" s="16" customFormat="1" ht="12.75" customHeight="1">
      <c r="B88" s="91"/>
      <c r="C88" s="84"/>
      <c r="D88" s="10"/>
      <c r="E88" s="92"/>
      <c r="F88" s="58"/>
      <c r="G88" s="58"/>
      <c r="H88" s="58"/>
      <c r="I88" s="58"/>
      <c r="J88" s="58"/>
      <c r="K88" s="58"/>
      <c r="L88" s="58"/>
      <c r="M88" s="58"/>
      <c r="N88" s="58"/>
    </row>
    <row r="89" spans="2:14" s="16" customFormat="1" ht="12.75" customHeight="1">
      <c r="B89" s="91"/>
      <c r="C89" s="84"/>
      <c r="D89" s="10"/>
      <c r="E89" s="92"/>
      <c r="F89" s="58"/>
      <c r="G89" s="58"/>
      <c r="H89" s="58"/>
      <c r="I89" s="58"/>
      <c r="J89" s="58"/>
      <c r="K89" s="58"/>
      <c r="L89" s="58"/>
      <c r="M89" s="58"/>
      <c r="N89" s="58"/>
    </row>
    <row r="90" spans="2:14" s="16" customFormat="1" ht="12.75" customHeight="1">
      <c r="B90" s="91"/>
      <c r="C90" s="84"/>
      <c r="D90" s="10"/>
      <c r="E90" s="92"/>
      <c r="F90" s="58"/>
      <c r="G90" s="58"/>
      <c r="H90" s="58"/>
      <c r="I90" s="58"/>
      <c r="J90" s="58"/>
      <c r="K90" s="58"/>
      <c r="L90" s="58"/>
      <c r="M90" s="58"/>
      <c r="N90" s="58"/>
    </row>
    <row r="91" spans="2:14" s="16" customFormat="1" ht="12.75" customHeight="1">
      <c r="B91" s="91"/>
      <c r="C91" s="84"/>
      <c r="D91" s="10"/>
      <c r="E91" s="92"/>
      <c r="F91" s="58"/>
      <c r="G91" s="58"/>
      <c r="H91" s="58"/>
      <c r="I91" s="58"/>
      <c r="J91" s="58"/>
      <c r="K91" s="58"/>
      <c r="L91" s="58"/>
      <c r="M91" s="58"/>
      <c r="N91" s="58"/>
    </row>
    <row r="92" spans="2:14" s="16" customFormat="1" ht="12.75" customHeight="1">
      <c r="B92" s="91"/>
      <c r="C92" s="84"/>
      <c r="D92" s="10"/>
      <c r="E92" s="92"/>
      <c r="F92" s="58"/>
      <c r="G92" s="58"/>
      <c r="H92" s="58"/>
      <c r="I92" s="58"/>
      <c r="J92" s="58"/>
      <c r="K92" s="58"/>
      <c r="L92" s="58"/>
      <c r="M92" s="58"/>
      <c r="N92" s="58"/>
    </row>
    <row r="93" spans="2:14" s="16" customFormat="1" ht="12.75" customHeight="1">
      <c r="B93" s="91"/>
      <c r="C93" s="84"/>
      <c r="D93" s="10"/>
      <c r="E93" s="92"/>
      <c r="F93" s="58"/>
      <c r="G93" s="58"/>
      <c r="H93" s="58"/>
      <c r="I93" s="58"/>
      <c r="J93" s="58"/>
      <c r="K93" s="58"/>
      <c r="L93" s="58"/>
      <c r="M93" s="58"/>
      <c r="N93" s="58"/>
    </row>
    <row r="94" spans="2:14" s="16" customFormat="1" ht="12.75" customHeight="1">
      <c r="B94" s="91"/>
      <c r="C94" s="84"/>
      <c r="D94" s="10"/>
      <c r="E94" s="92"/>
      <c r="F94" s="58"/>
      <c r="G94" s="58"/>
      <c r="H94" s="58"/>
      <c r="I94" s="58"/>
      <c r="J94" s="58"/>
      <c r="K94" s="58"/>
      <c r="L94" s="58"/>
      <c r="M94" s="58"/>
      <c r="N94" s="58"/>
    </row>
    <row r="95" spans="2:14" s="16" customFormat="1" ht="12.75" customHeight="1">
      <c r="B95" s="91"/>
      <c r="C95" s="84"/>
      <c r="D95" s="10"/>
      <c r="E95" s="92"/>
      <c r="F95" s="58"/>
      <c r="G95" s="58"/>
      <c r="H95" s="58"/>
      <c r="I95" s="58"/>
      <c r="J95" s="58"/>
      <c r="K95" s="58"/>
      <c r="L95" s="58"/>
      <c r="M95" s="58"/>
      <c r="N95" s="58"/>
    </row>
    <row r="96" spans="2:14" s="16" customFormat="1" ht="12.75" customHeight="1">
      <c r="B96" s="91"/>
      <c r="C96" s="84"/>
      <c r="D96" s="10"/>
      <c r="E96" s="92"/>
      <c r="F96" s="58"/>
      <c r="G96" s="58"/>
      <c r="H96" s="58"/>
      <c r="I96" s="58"/>
      <c r="J96" s="58"/>
      <c r="K96" s="58"/>
      <c r="L96" s="58"/>
      <c r="M96" s="58"/>
      <c r="N96" s="58"/>
    </row>
    <row r="97" spans="2:14" s="16" customFormat="1" ht="12.75" customHeight="1">
      <c r="B97" s="91"/>
      <c r="C97" s="84"/>
      <c r="D97" s="10"/>
      <c r="E97" s="92"/>
      <c r="F97" s="58"/>
      <c r="G97" s="58"/>
      <c r="H97" s="58"/>
      <c r="I97" s="58"/>
      <c r="J97" s="58"/>
      <c r="K97" s="58"/>
      <c r="L97" s="58"/>
      <c r="M97" s="58"/>
      <c r="N97" s="58"/>
    </row>
    <row r="98" spans="2:14" s="16" customFormat="1" ht="12.75" customHeight="1">
      <c r="B98" s="91"/>
      <c r="C98" s="84"/>
      <c r="D98" s="10"/>
      <c r="E98" s="92"/>
      <c r="F98" s="58"/>
      <c r="G98" s="58"/>
      <c r="H98" s="58"/>
      <c r="I98" s="58"/>
      <c r="J98" s="58"/>
      <c r="K98" s="58"/>
      <c r="L98" s="58"/>
      <c r="M98" s="58"/>
      <c r="N98" s="58"/>
    </row>
    <row r="99" spans="2:14" s="16" customFormat="1" ht="12.75" customHeight="1">
      <c r="B99" s="91"/>
      <c r="C99" s="84"/>
      <c r="D99" s="10"/>
      <c r="E99" s="92"/>
      <c r="F99" s="58"/>
      <c r="G99" s="58"/>
      <c r="H99" s="58"/>
      <c r="I99" s="58"/>
      <c r="J99" s="58"/>
      <c r="K99" s="58"/>
      <c r="L99" s="58"/>
      <c r="M99" s="58"/>
      <c r="N99" s="58"/>
    </row>
    <row r="100" spans="2:14" s="16" customFormat="1" ht="12.75" customHeight="1">
      <c r="B100" s="91"/>
      <c r="C100" s="84"/>
      <c r="D100" s="10"/>
      <c r="E100" s="92"/>
      <c r="F100" s="58"/>
      <c r="G100" s="58"/>
      <c r="H100" s="58"/>
      <c r="I100" s="58"/>
      <c r="J100" s="58"/>
      <c r="K100" s="58"/>
      <c r="L100" s="58"/>
      <c r="M100" s="58"/>
      <c r="N100" s="58"/>
    </row>
    <row r="101" spans="7:9" s="16" customFormat="1" ht="12.75" customHeight="1">
      <c r="G101" s="58"/>
      <c r="H101" s="58"/>
      <c r="I101" s="58"/>
    </row>
    <row r="102" spans="2:9" s="16" customFormat="1" ht="12.75" customHeight="1">
      <c r="B102" s="147" t="s">
        <v>129</v>
      </c>
      <c r="G102" s="58"/>
      <c r="H102" s="58"/>
      <c r="I102" s="58"/>
    </row>
    <row r="103" spans="2:9" s="16" customFormat="1" ht="12.75" customHeight="1">
      <c r="B103" s="59" t="s">
        <v>130</v>
      </c>
      <c r="C103" s="39"/>
      <c r="G103" s="58"/>
      <c r="H103" s="58"/>
      <c r="I103" s="58"/>
    </row>
    <row r="104" spans="2:9" s="16" customFormat="1" ht="15.75">
      <c r="B104" s="91" t="s">
        <v>131</v>
      </c>
      <c r="C104" s="84"/>
      <c r="G104" s="58"/>
      <c r="H104" s="58"/>
      <c r="I104" s="58"/>
    </row>
    <row r="105" spans="2:9" s="16" customFormat="1" ht="12.75" customHeight="1">
      <c r="B105" s="91"/>
      <c r="C105" s="84"/>
      <c r="G105" s="58"/>
      <c r="H105" s="58"/>
      <c r="I105" s="58"/>
    </row>
    <row r="106" spans="2:9" s="16" customFormat="1" ht="12.75" customHeight="1">
      <c r="B106" s="147"/>
      <c r="G106" s="58"/>
      <c r="H106" s="58"/>
      <c r="I106" s="58"/>
    </row>
    <row r="107" spans="2:9" s="16" customFormat="1" ht="12.75" customHeight="1">
      <c r="B107" s="59"/>
      <c r="C107" s="39"/>
      <c r="G107" s="58"/>
      <c r="H107" s="58"/>
      <c r="I107" s="58"/>
    </row>
    <row r="108" spans="2:10" s="16" customFormat="1" ht="12.75" customHeight="1">
      <c r="B108" s="91"/>
      <c r="C108" s="84"/>
      <c r="G108" s="58"/>
      <c r="H108" s="58"/>
      <c r="I108" s="58"/>
      <c r="J108" s="58"/>
    </row>
    <row r="109" spans="7:10" s="16" customFormat="1" ht="12.75" customHeight="1" hidden="1">
      <c r="G109" s="58"/>
      <c r="H109" s="58"/>
      <c r="I109" s="58"/>
      <c r="J109" s="58"/>
    </row>
    <row r="110" spans="4:11" s="59" customFormat="1" ht="13.5" customHeight="1">
      <c r="D110" s="39"/>
      <c r="E110" s="39"/>
      <c r="F110" s="39"/>
      <c r="G110" s="62"/>
      <c r="H110" s="62"/>
      <c r="I110" s="62"/>
      <c r="J110" s="62"/>
      <c r="K110" s="156"/>
    </row>
    <row r="111" spans="2:10" s="16" customFormat="1" ht="15.75" customHeight="1">
      <c r="B111" s="91"/>
      <c r="C111" s="84"/>
      <c r="D111" s="10"/>
      <c r="E111" s="92"/>
      <c r="F111" s="99"/>
      <c r="G111" s="92"/>
      <c r="H111" s="99"/>
      <c r="I111" s="92"/>
      <c r="J111" s="99"/>
    </row>
    <row r="112" spans="7:10" ht="15.75">
      <c r="G112" s="148"/>
      <c r="H112" s="148"/>
      <c r="I112" s="148"/>
      <c r="J112" s="148"/>
    </row>
    <row r="113" spans="7:10" ht="15.75">
      <c r="G113" s="148"/>
      <c r="H113" s="148"/>
      <c r="I113" s="148"/>
      <c r="J113" s="148"/>
    </row>
    <row r="114" spans="7:10" ht="15.75">
      <c r="G114" s="148"/>
      <c r="H114" s="148"/>
      <c r="I114" s="148"/>
      <c r="J114" s="148"/>
    </row>
    <row r="115" spans="7:10" ht="15.75">
      <c r="G115" s="148"/>
      <c r="H115" s="148"/>
      <c r="I115" s="148"/>
      <c r="J115" s="148"/>
    </row>
    <row r="116" spans="7:10" ht="15.75">
      <c r="G116" s="148"/>
      <c r="H116" s="148"/>
      <c r="I116" s="148"/>
      <c r="J116" s="148"/>
    </row>
    <row r="117" spans="7:10" ht="15.75">
      <c r="G117" s="148"/>
      <c r="H117" s="148"/>
      <c r="I117" s="148"/>
      <c r="J117" s="148"/>
    </row>
    <row r="118" spans="7:10" ht="15.75">
      <c r="G118" s="148"/>
      <c r="H118" s="148"/>
      <c r="I118" s="148"/>
      <c r="J118" s="148"/>
    </row>
    <row r="119" spans="7:9" ht="15.75">
      <c r="G119" s="148"/>
      <c r="H119" s="148"/>
      <c r="I119" s="148"/>
    </row>
    <row r="120" spans="7:9" ht="15.75">
      <c r="G120" s="148"/>
      <c r="H120" s="148"/>
      <c r="I120" s="148"/>
    </row>
    <row r="121" spans="7:9" ht="15.75">
      <c r="G121" s="148"/>
      <c r="H121" s="148"/>
      <c r="I121" s="148"/>
    </row>
    <row r="122" spans="7:9" ht="15.75">
      <c r="G122" s="148"/>
      <c r="H122" s="148"/>
      <c r="I122" s="148"/>
    </row>
    <row r="123" spans="7:9" ht="15.75">
      <c r="G123" s="148"/>
      <c r="H123" s="148"/>
      <c r="I123" s="148"/>
    </row>
    <row r="124" spans="7:9" ht="15.75">
      <c r="G124" s="148"/>
      <c r="H124" s="148"/>
      <c r="I124" s="148"/>
    </row>
    <row r="125" spans="7:9" ht="15.75">
      <c r="G125" s="148"/>
      <c r="H125" s="148"/>
      <c r="I125" s="148"/>
    </row>
    <row r="126" spans="7:9" ht="15.75">
      <c r="G126" s="148"/>
      <c r="H126" s="148"/>
      <c r="I126" s="148"/>
    </row>
    <row r="127" spans="7:9" ht="15.75">
      <c r="G127" s="148"/>
      <c r="H127" s="148"/>
      <c r="I127" s="148"/>
    </row>
    <row r="128" spans="7:9" ht="15.75">
      <c r="G128" s="148"/>
      <c r="H128" s="148"/>
      <c r="I128" s="148"/>
    </row>
    <row r="129" spans="7:9" ht="15.75">
      <c r="G129" s="148"/>
      <c r="H129" s="148"/>
      <c r="I129" s="148"/>
    </row>
    <row r="130" spans="7:9" ht="15.75">
      <c r="G130" s="148"/>
      <c r="H130" s="148"/>
      <c r="I130" s="148"/>
    </row>
    <row r="131" spans="7:9" ht="15.75">
      <c r="G131" s="148"/>
      <c r="H131" s="148"/>
      <c r="I131" s="148"/>
    </row>
    <row r="132" spans="7:9" ht="15.75">
      <c r="G132" s="148"/>
      <c r="H132" s="148"/>
      <c r="I132" s="148"/>
    </row>
    <row r="133" spans="7:9" ht="15.75">
      <c r="G133" s="148"/>
      <c r="H133" s="148"/>
      <c r="I133" s="148"/>
    </row>
    <row r="134" spans="7:9" ht="15.75">
      <c r="G134" s="148"/>
      <c r="H134" s="148"/>
      <c r="I134" s="148"/>
    </row>
    <row r="135" spans="7:9" ht="15.75">
      <c r="G135" s="148"/>
      <c r="H135" s="148"/>
      <c r="I135" s="148"/>
    </row>
    <row r="136" spans="7:9" ht="15.75">
      <c r="G136" s="148"/>
      <c r="H136" s="148"/>
      <c r="I136" s="148"/>
    </row>
    <row r="137" spans="7:9" ht="15.75">
      <c r="G137" s="148"/>
      <c r="H137" s="148"/>
      <c r="I137" s="148"/>
    </row>
    <row r="138" spans="7:9" ht="15.75">
      <c r="G138" s="148"/>
      <c r="H138" s="148"/>
      <c r="I138" s="148"/>
    </row>
    <row r="139" spans="7:9" ht="15.75">
      <c r="G139" s="148"/>
      <c r="H139" s="148"/>
      <c r="I139" s="148"/>
    </row>
    <row r="140" spans="7:9" ht="15.75">
      <c r="G140" s="148"/>
      <c r="H140" s="148"/>
      <c r="I140" s="148"/>
    </row>
    <row r="141" spans="7:9" ht="15.75">
      <c r="G141" s="148"/>
      <c r="H141" s="148"/>
      <c r="I141" s="148"/>
    </row>
    <row r="142" spans="7:9" ht="15.75">
      <c r="G142" s="148"/>
      <c r="H142" s="148"/>
      <c r="I142" s="148"/>
    </row>
    <row r="143" spans="7:9" ht="15.75">
      <c r="G143" s="148"/>
      <c r="H143" s="148"/>
      <c r="I143" s="148"/>
    </row>
    <row r="144" spans="7:9" ht="15.75">
      <c r="G144" s="148"/>
      <c r="H144" s="148"/>
      <c r="I144" s="148"/>
    </row>
    <row r="145" spans="7:9" ht="15.75">
      <c r="G145" s="148"/>
      <c r="H145" s="148"/>
      <c r="I145" s="148"/>
    </row>
    <row r="146" spans="7:9" ht="15.75">
      <c r="G146" s="148"/>
      <c r="H146" s="148"/>
      <c r="I146" s="148"/>
    </row>
    <row r="147" spans="7:9" ht="15.75">
      <c r="G147" s="148"/>
      <c r="H147" s="148"/>
      <c r="I147" s="148"/>
    </row>
    <row r="148" spans="7:9" ht="15.75">
      <c r="G148" s="148"/>
      <c r="H148" s="148"/>
      <c r="I148" s="148"/>
    </row>
    <row r="149" spans="7:9" ht="15.75">
      <c r="G149" s="148"/>
      <c r="H149" s="148"/>
      <c r="I149" s="148"/>
    </row>
    <row r="150" spans="7:9" ht="15.75">
      <c r="G150" s="148"/>
      <c r="H150" s="148"/>
      <c r="I150" s="148"/>
    </row>
    <row r="151" spans="7:9" ht="15.75">
      <c r="G151" s="148"/>
      <c r="H151" s="148"/>
      <c r="I151" s="148"/>
    </row>
    <row r="152" spans="7:9" ht="15.75">
      <c r="G152" s="148"/>
      <c r="H152" s="148"/>
      <c r="I152" s="148"/>
    </row>
    <row r="153" spans="7:9" ht="15.75">
      <c r="G153" s="148"/>
      <c r="H153" s="148"/>
      <c r="I153" s="148"/>
    </row>
    <row r="154" spans="7:9" ht="15.75">
      <c r="G154" s="148"/>
      <c r="H154" s="148"/>
      <c r="I154" s="148"/>
    </row>
    <row r="155" spans="7:9" ht="15.75">
      <c r="G155" s="148"/>
      <c r="H155" s="148"/>
      <c r="I155" s="148"/>
    </row>
    <row r="156" spans="7:9" ht="15.75">
      <c r="G156" s="148"/>
      <c r="H156" s="148"/>
      <c r="I156" s="148"/>
    </row>
    <row r="157" spans="7:9" ht="15.75">
      <c r="G157" s="148"/>
      <c r="H157" s="148"/>
      <c r="I157" s="148"/>
    </row>
    <row r="158" spans="7:9" ht="15.75">
      <c r="G158" s="148"/>
      <c r="H158" s="148"/>
      <c r="I158" s="148"/>
    </row>
    <row r="159" spans="7:9" ht="15.75">
      <c r="G159" s="148"/>
      <c r="H159" s="148"/>
      <c r="I159" s="148"/>
    </row>
    <row r="160" spans="7:9" ht="15.75">
      <c r="G160" s="148"/>
      <c r="H160" s="148"/>
      <c r="I160" s="148"/>
    </row>
    <row r="161" spans="7:9" ht="15.75">
      <c r="G161" s="148"/>
      <c r="H161" s="148"/>
      <c r="I161" s="148"/>
    </row>
    <row r="162" spans="7:9" ht="15.75">
      <c r="G162" s="148"/>
      <c r="H162" s="148"/>
      <c r="I162" s="148"/>
    </row>
    <row r="163" spans="7:9" ht="15.75">
      <c r="G163" s="148"/>
      <c r="H163" s="148"/>
      <c r="I163" s="148"/>
    </row>
    <row r="164" spans="7:9" ht="15.75">
      <c r="G164" s="148"/>
      <c r="H164" s="148"/>
      <c r="I164" s="148"/>
    </row>
    <row r="165" spans="7:9" ht="15.75">
      <c r="G165" s="148"/>
      <c r="H165" s="148"/>
      <c r="I165" s="148"/>
    </row>
    <row r="166" spans="7:9" ht="15.75">
      <c r="G166" s="148"/>
      <c r="H166" s="148"/>
      <c r="I166" s="148"/>
    </row>
    <row r="167" spans="7:9" ht="15.75">
      <c r="G167" s="148"/>
      <c r="H167" s="148"/>
      <c r="I167" s="148"/>
    </row>
    <row r="168" spans="7:9" ht="15.75">
      <c r="G168" s="148"/>
      <c r="H168" s="148"/>
      <c r="I168" s="148"/>
    </row>
    <row r="169" spans="7:9" ht="15.75">
      <c r="G169" s="148"/>
      <c r="H169" s="148"/>
      <c r="I169" s="148"/>
    </row>
    <row r="170" spans="7:9" ht="15.75">
      <c r="G170" s="148"/>
      <c r="H170" s="148"/>
      <c r="I170" s="148"/>
    </row>
    <row r="171" spans="7:9" ht="15.75">
      <c r="G171" s="148"/>
      <c r="H171" s="148"/>
      <c r="I171" s="148"/>
    </row>
    <row r="172" spans="7:9" ht="15.75">
      <c r="G172" s="148"/>
      <c r="H172" s="148"/>
      <c r="I172" s="148"/>
    </row>
    <row r="173" spans="7:9" ht="15.75">
      <c r="G173" s="148"/>
      <c r="H173" s="148"/>
      <c r="I173" s="148"/>
    </row>
    <row r="174" spans="7:9" ht="15.75">
      <c r="G174" s="148"/>
      <c r="H174" s="148"/>
      <c r="I174" s="148"/>
    </row>
    <row r="175" spans="7:9" ht="15.75">
      <c r="G175" s="148"/>
      <c r="H175" s="148"/>
      <c r="I175" s="148"/>
    </row>
    <row r="176" spans="7:9" ht="15.75">
      <c r="G176" s="148"/>
      <c r="H176" s="148"/>
      <c r="I176" s="148"/>
    </row>
    <row r="177" spans="7:9" ht="15.75">
      <c r="G177" s="148"/>
      <c r="H177" s="148"/>
      <c r="I177" s="148"/>
    </row>
    <row r="178" spans="7:9" ht="15.75">
      <c r="G178" s="148"/>
      <c r="H178" s="148"/>
      <c r="I178" s="148"/>
    </row>
    <row r="179" spans="7:9" ht="15.75">
      <c r="G179" s="148"/>
      <c r="H179" s="148"/>
      <c r="I179" s="148"/>
    </row>
    <row r="180" spans="7:9" ht="15.75">
      <c r="G180" s="148"/>
      <c r="H180" s="148"/>
      <c r="I180" s="148"/>
    </row>
    <row r="181" spans="7:9" ht="15.75">
      <c r="G181" s="148"/>
      <c r="H181" s="148"/>
      <c r="I181" s="148"/>
    </row>
    <row r="182" spans="7:9" ht="15.75">
      <c r="G182" s="148"/>
      <c r="H182" s="148"/>
      <c r="I182" s="148"/>
    </row>
    <row r="183" spans="7:9" ht="15.75">
      <c r="G183" s="148"/>
      <c r="H183" s="148"/>
      <c r="I183" s="148"/>
    </row>
    <row r="184" spans="7:9" ht="15.75">
      <c r="G184" s="148"/>
      <c r="H184" s="148"/>
      <c r="I184" s="148"/>
    </row>
    <row r="185" spans="7:9" ht="15.75">
      <c r="G185" s="148"/>
      <c r="H185" s="148"/>
      <c r="I185" s="148"/>
    </row>
    <row r="186" spans="7:9" ht="15.75">
      <c r="G186" s="148"/>
      <c r="H186" s="148"/>
      <c r="I186" s="148"/>
    </row>
    <row r="187" spans="7:9" ht="15.75">
      <c r="G187" s="148"/>
      <c r="H187" s="148"/>
      <c r="I187" s="148"/>
    </row>
    <row r="188" spans="7:9" ht="15.75">
      <c r="G188" s="148"/>
      <c r="H188" s="148"/>
      <c r="I188" s="148"/>
    </row>
    <row r="189" spans="7:9" ht="15.75">
      <c r="G189" s="148"/>
      <c r="H189" s="148"/>
      <c r="I189" s="148"/>
    </row>
    <row r="190" spans="7:9" ht="15.75">
      <c r="G190" s="148"/>
      <c r="H190" s="148"/>
      <c r="I190" s="148"/>
    </row>
    <row r="191" spans="7:9" ht="15.75">
      <c r="G191" s="148"/>
      <c r="H191" s="148"/>
      <c r="I191" s="148"/>
    </row>
    <row r="192" spans="7:9" ht="15.75">
      <c r="G192" s="148"/>
      <c r="H192" s="148"/>
      <c r="I192" s="148"/>
    </row>
    <row r="193" spans="7:9" ht="15.75">
      <c r="G193" s="148"/>
      <c r="H193" s="148"/>
      <c r="I193" s="148"/>
    </row>
    <row r="194" spans="7:9" ht="15.75">
      <c r="G194" s="148"/>
      <c r="H194" s="148"/>
      <c r="I194" s="148"/>
    </row>
    <row r="195" spans="7:9" ht="15.75">
      <c r="G195" s="148"/>
      <c r="H195" s="148"/>
      <c r="I195" s="148"/>
    </row>
    <row r="196" spans="7:9" ht="15.75">
      <c r="G196" s="148"/>
      <c r="H196" s="148"/>
      <c r="I196" s="148"/>
    </row>
    <row r="197" spans="7:9" ht="15.75">
      <c r="G197" s="148"/>
      <c r="H197" s="148"/>
      <c r="I197" s="148"/>
    </row>
    <row r="198" spans="7:9" ht="15.75">
      <c r="G198" s="148"/>
      <c r="H198" s="148"/>
      <c r="I198" s="148"/>
    </row>
    <row r="199" spans="7:9" ht="15.75">
      <c r="G199" s="148"/>
      <c r="H199" s="148"/>
      <c r="I199" s="148"/>
    </row>
    <row r="200" spans="7:9" ht="15.75">
      <c r="G200" s="148"/>
      <c r="H200" s="148"/>
      <c r="I200" s="148"/>
    </row>
    <row r="201" spans="7:9" ht="15.75">
      <c r="G201" s="148"/>
      <c r="H201" s="148"/>
      <c r="I201" s="148"/>
    </row>
    <row r="202" spans="7:9" ht="15.75">
      <c r="G202" s="148"/>
      <c r="H202" s="148"/>
      <c r="I202" s="148"/>
    </row>
    <row r="203" spans="7:9" ht="15.75">
      <c r="G203" s="148"/>
      <c r="H203" s="148"/>
      <c r="I203" s="148"/>
    </row>
    <row r="204" spans="7:9" ht="15.75">
      <c r="G204" s="148"/>
      <c r="H204" s="148"/>
      <c r="I204" s="148"/>
    </row>
    <row r="205" spans="7:9" ht="15.75">
      <c r="G205" s="148"/>
      <c r="H205" s="148"/>
      <c r="I205" s="148"/>
    </row>
    <row r="206" spans="7:9" ht="15.75">
      <c r="G206" s="148"/>
      <c r="H206" s="148"/>
      <c r="I206" s="148"/>
    </row>
    <row r="207" spans="7:9" ht="15.75">
      <c r="G207" s="148"/>
      <c r="H207" s="148"/>
      <c r="I207" s="148"/>
    </row>
    <row r="208" spans="7:9" ht="15.75">
      <c r="G208" s="148"/>
      <c r="H208" s="148"/>
      <c r="I208" s="148"/>
    </row>
    <row r="209" spans="7:9" ht="15.75">
      <c r="G209" s="148"/>
      <c r="H209" s="148"/>
      <c r="I209" s="148"/>
    </row>
    <row r="210" spans="7:9" ht="15.75">
      <c r="G210" s="148"/>
      <c r="H210" s="148"/>
      <c r="I210" s="148"/>
    </row>
    <row r="211" spans="7:9" ht="15.75">
      <c r="G211" s="148"/>
      <c r="H211" s="148"/>
      <c r="I211" s="148"/>
    </row>
    <row r="212" spans="7:9" ht="15.75">
      <c r="G212" s="148"/>
      <c r="H212" s="148"/>
      <c r="I212" s="148"/>
    </row>
    <row r="213" spans="7:9" ht="15.75">
      <c r="G213" s="148"/>
      <c r="H213" s="148"/>
      <c r="I213" s="148"/>
    </row>
    <row r="214" spans="7:9" ht="15.75">
      <c r="G214" s="148"/>
      <c r="H214" s="148"/>
      <c r="I214" s="148"/>
    </row>
    <row r="215" spans="7:9" ht="15.75">
      <c r="G215" s="148"/>
      <c r="H215" s="148"/>
      <c r="I215" s="148"/>
    </row>
    <row r="216" spans="7:9" ht="15.75">
      <c r="G216" s="148"/>
      <c r="H216" s="148"/>
      <c r="I216" s="148"/>
    </row>
    <row r="217" spans="7:9" ht="15.75">
      <c r="G217" s="148"/>
      <c r="H217" s="148"/>
      <c r="I217" s="148"/>
    </row>
    <row r="218" spans="7:9" ht="15.75">
      <c r="G218" s="148"/>
      <c r="H218" s="148"/>
      <c r="I218" s="148"/>
    </row>
    <row r="219" spans="7:9" ht="15.75">
      <c r="G219" s="148"/>
      <c r="H219" s="148"/>
      <c r="I219" s="148"/>
    </row>
    <row r="220" spans="7:9" ht="15.75">
      <c r="G220" s="148"/>
      <c r="H220" s="148"/>
      <c r="I220" s="148"/>
    </row>
    <row r="221" spans="7:9" ht="15.75">
      <c r="G221" s="148"/>
      <c r="H221" s="148"/>
      <c r="I221" s="148"/>
    </row>
    <row r="222" spans="7:9" ht="15.75">
      <c r="G222" s="148"/>
      <c r="H222" s="148"/>
      <c r="I222" s="148"/>
    </row>
    <row r="223" spans="7:9" ht="15.75">
      <c r="G223" s="148"/>
      <c r="H223" s="148"/>
      <c r="I223" s="148"/>
    </row>
    <row r="224" spans="7:9" ht="15.75">
      <c r="G224" s="148"/>
      <c r="H224" s="148"/>
      <c r="I224" s="148"/>
    </row>
    <row r="225" spans="7:9" ht="15.75">
      <c r="G225" s="148"/>
      <c r="H225" s="148"/>
      <c r="I225" s="148"/>
    </row>
    <row r="226" spans="7:9" ht="15.75">
      <c r="G226" s="148"/>
      <c r="H226" s="148"/>
      <c r="I226" s="148"/>
    </row>
    <row r="227" spans="7:9" ht="15.75">
      <c r="G227" s="148"/>
      <c r="H227" s="148"/>
      <c r="I227" s="148"/>
    </row>
    <row r="228" spans="7:9" ht="15.75">
      <c r="G228" s="148"/>
      <c r="H228" s="148"/>
      <c r="I228" s="148"/>
    </row>
    <row r="229" spans="7:9" ht="15.75">
      <c r="G229" s="148"/>
      <c r="H229" s="148"/>
      <c r="I229" s="148"/>
    </row>
    <row r="230" spans="7:9" ht="15.75">
      <c r="G230" s="148"/>
      <c r="H230" s="148"/>
      <c r="I230" s="148"/>
    </row>
    <row r="231" spans="7:9" ht="15.75">
      <c r="G231" s="148"/>
      <c r="H231" s="148"/>
      <c r="I231" s="148"/>
    </row>
    <row r="232" spans="7:9" ht="15.75">
      <c r="G232" s="148"/>
      <c r="H232" s="148"/>
      <c r="I232" s="148"/>
    </row>
    <row r="233" spans="7:9" ht="15.75">
      <c r="G233" s="148"/>
      <c r="H233" s="148"/>
      <c r="I233" s="148"/>
    </row>
    <row r="234" spans="7:9" ht="15.75">
      <c r="G234" s="148"/>
      <c r="H234" s="148"/>
      <c r="I234" s="148"/>
    </row>
    <row r="235" spans="7:9" ht="15.75">
      <c r="G235" s="148"/>
      <c r="H235" s="148"/>
      <c r="I235" s="148"/>
    </row>
    <row r="236" spans="7:9" ht="15.75">
      <c r="G236" s="148"/>
      <c r="H236" s="148"/>
      <c r="I236" s="148"/>
    </row>
    <row r="237" spans="7:9" ht="15.75">
      <c r="G237" s="148"/>
      <c r="H237" s="148"/>
      <c r="I237" s="148"/>
    </row>
    <row r="238" spans="7:9" ht="15.75">
      <c r="G238" s="148"/>
      <c r="H238" s="148"/>
      <c r="I238" s="148"/>
    </row>
    <row r="239" spans="7:9" ht="15.75">
      <c r="G239" s="148"/>
      <c r="H239" s="148"/>
      <c r="I239" s="148"/>
    </row>
    <row r="240" spans="7:9" ht="15.75">
      <c r="G240" s="148"/>
      <c r="H240" s="148"/>
      <c r="I240" s="148"/>
    </row>
    <row r="241" spans="7:9" ht="15.75">
      <c r="G241" s="148"/>
      <c r="H241" s="148"/>
      <c r="I241" s="148"/>
    </row>
    <row r="242" spans="7:9" ht="15.75">
      <c r="G242" s="148"/>
      <c r="H242" s="148"/>
      <c r="I242" s="148"/>
    </row>
    <row r="243" spans="7:9" ht="15.75">
      <c r="G243" s="148"/>
      <c r="H243" s="148"/>
      <c r="I243" s="148"/>
    </row>
    <row r="244" spans="7:9" ht="15.75">
      <c r="G244" s="148"/>
      <c r="H244" s="148"/>
      <c r="I244" s="148"/>
    </row>
    <row r="245" spans="7:9" ht="15.75">
      <c r="G245" s="148"/>
      <c r="H245" s="148"/>
      <c r="I245" s="148"/>
    </row>
    <row r="246" spans="7:9" ht="15.75">
      <c r="G246" s="148"/>
      <c r="H246" s="148"/>
      <c r="I246" s="148"/>
    </row>
    <row r="247" spans="7:9" ht="15.75">
      <c r="G247" s="148"/>
      <c r="H247" s="148"/>
      <c r="I247" s="148"/>
    </row>
    <row r="248" spans="7:9" ht="15.75">
      <c r="G248" s="148"/>
      <c r="H248" s="148"/>
      <c r="I248" s="148"/>
    </row>
    <row r="249" spans="7:9" ht="15.75">
      <c r="G249" s="148"/>
      <c r="H249" s="148"/>
      <c r="I249" s="148"/>
    </row>
    <row r="250" spans="7:9" ht="15.75">
      <c r="G250" s="148"/>
      <c r="H250" s="148"/>
      <c r="I250" s="148"/>
    </row>
    <row r="251" spans="7:9" ht="15.75">
      <c r="G251" s="148"/>
      <c r="H251" s="148"/>
      <c r="I251" s="148"/>
    </row>
    <row r="252" spans="7:9" ht="15.75">
      <c r="G252" s="148"/>
      <c r="H252" s="148"/>
      <c r="I252" s="148"/>
    </row>
    <row r="253" spans="7:9" ht="15.75">
      <c r="G253" s="148"/>
      <c r="H253" s="148"/>
      <c r="I253" s="148"/>
    </row>
    <row r="254" spans="7:9" ht="15.75">
      <c r="G254" s="148"/>
      <c r="H254" s="148"/>
      <c r="I254" s="148"/>
    </row>
    <row r="255" spans="7:9" ht="15.75">
      <c r="G255" s="148"/>
      <c r="H255" s="148"/>
      <c r="I255" s="148"/>
    </row>
    <row r="256" spans="7:9" ht="15.75">
      <c r="G256" s="148"/>
      <c r="H256" s="148"/>
      <c r="I256" s="148"/>
    </row>
    <row r="257" spans="7:9" ht="15.75">
      <c r="G257" s="148"/>
      <c r="H257" s="148"/>
      <c r="I257" s="148"/>
    </row>
    <row r="258" spans="7:9" ht="15.75">
      <c r="G258" s="148"/>
      <c r="H258" s="148"/>
      <c r="I258" s="148"/>
    </row>
    <row r="259" spans="7:9" ht="15.75">
      <c r="G259" s="148"/>
      <c r="H259" s="148"/>
      <c r="I259" s="148"/>
    </row>
    <row r="260" spans="7:9" ht="15.75">
      <c r="G260" s="148"/>
      <c r="H260" s="148"/>
      <c r="I260" s="148"/>
    </row>
    <row r="261" spans="7:9" ht="15.75">
      <c r="G261" s="148"/>
      <c r="H261" s="148"/>
      <c r="I261" s="148"/>
    </row>
    <row r="262" spans="7:9" ht="15.75">
      <c r="G262" s="148"/>
      <c r="H262" s="148"/>
      <c r="I262" s="148"/>
    </row>
    <row r="263" spans="7:9" ht="15.75">
      <c r="G263" s="148"/>
      <c r="H263" s="148"/>
      <c r="I263" s="148"/>
    </row>
    <row r="264" spans="7:9" ht="15.75">
      <c r="G264" s="148"/>
      <c r="H264" s="148"/>
      <c r="I264" s="148"/>
    </row>
    <row r="265" spans="7:9" ht="15.75">
      <c r="G265" s="148"/>
      <c r="H265" s="148"/>
      <c r="I265" s="148"/>
    </row>
    <row r="266" spans="7:9" ht="15.75">
      <c r="G266" s="148"/>
      <c r="H266" s="148"/>
      <c r="I266" s="148"/>
    </row>
    <row r="267" spans="7:9" ht="15.75">
      <c r="G267" s="148"/>
      <c r="H267" s="148"/>
      <c r="I267" s="148"/>
    </row>
    <row r="268" spans="7:9" ht="15.75">
      <c r="G268" s="148"/>
      <c r="H268" s="148"/>
      <c r="I268" s="148"/>
    </row>
    <row r="269" spans="7:9" ht="15.75">
      <c r="G269" s="148"/>
      <c r="H269" s="148"/>
      <c r="I269" s="148"/>
    </row>
    <row r="270" spans="7:9" ht="15.75">
      <c r="G270" s="148"/>
      <c r="H270" s="148"/>
      <c r="I270" s="148"/>
    </row>
    <row r="271" spans="7:9" ht="15.75">
      <c r="G271" s="148"/>
      <c r="H271" s="148"/>
      <c r="I271" s="148"/>
    </row>
    <row r="272" spans="7:9" ht="15.75">
      <c r="G272" s="148"/>
      <c r="H272" s="148"/>
      <c r="I272" s="148"/>
    </row>
    <row r="273" spans="7:9" ht="15.75">
      <c r="G273" s="148"/>
      <c r="H273" s="148"/>
      <c r="I273" s="148"/>
    </row>
    <row r="274" spans="7:9" ht="15.75">
      <c r="G274" s="148"/>
      <c r="H274" s="148"/>
      <c r="I274" s="148"/>
    </row>
    <row r="275" spans="7:9" ht="15.75">
      <c r="G275" s="148"/>
      <c r="H275" s="148"/>
      <c r="I275" s="148"/>
    </row>
    <row r="276" spans="7:9" ht="15.75">
      <c r="G276" s="148"/>
      <c r="H276" s="148"/>
      <c r="I276" s="148"/>
    </row>
    <row r="277" spans="7:9" ht="15.75">
      <c r="G277" s="148"/>
      <c r="H277" s="148"/>
      <c r="I277" s="148"/>
    </row>
    <row r="278" spans="7:9" ht="15.75">
      <c r="G278" s="148"/>
      <c r="H278" s="148"/>
      <c r="I278" s="148"/>
    </row>
    <row r="279" spans="7:9" ht="15.75">
      <c r="G279" s="148"/>
      <c r="H279" s="148"/>
      <c r="I279" s="148"/>
    </row>
    <row r="280" spans="7:9" ht="15.75">
      <c r="G280" s="148"/>
      <c r="H280" s="148"/>
      <c r="I280" s="148"/>
    </row>
    <row r="281" spans="7:9" ht="15.75">
      <c r="G281" s="148"/>
      <c r="H281" s="148"/>
      <c r="I281" s="148"/>
    </row>
    <row r="282" spans="7:9" ht="15.75">
      <c r="G282" s="148"/>
      <c r="H282" s="148"/>
      <c r="I282" s="148"/>
    </row>
    <row r="283" spans="7:9" ht="15.75">
      <c r="G283" s="148"/>
      <c r="H283" s="148"/>
      <c r="I283" s="148"/>
    </row>
    <row r="284" spans="7:9" ht="15.75">
      <c r="G284" s="148"/>
      <c r="H284" s="148"/>
      <c r="I284" s="148"/>
    </row>
    <row r="285" spans="7:9" ht="15.75">
      <c r="G285" s="148"/>
      <c r="H285" s="148"/>
      <c r="I285" s="148"/>
    </row>
    <row r="286" spans="7:9" ht="15.75">
      <c r="G286" s="148"/>
      <c r="H286" s="148"/>
      <c r="I286" s="148"/>
    </row>
    <row r="287" spans="7:9" ht="15.75">
      <c r="G287" s="148"/>
      <c r="H287" s="148"/>
      <c r="I287" s="148"/>
    </row>
    <row r="288" spans="7:9" ht="15.75">
      <c r="G288" s="148"/>
      <c r="H288" s="148"/>
      <c r="I288" s="148"/>
    </row>
    <row r="289" spans="7:9" ht="15.75">
      <c r="G289" s="148"/>
      <c r="H289" s="148"/>
      <c r="I289" s="148"/>
    </row>
    <row r="290" spans="7:9" ht="15.75">
      <c r="G290" s="148"/>
      <c r="H290" s="148"/>
      <c r="I290" s="148"/>
    </row>
    <row r="291" spans="7:9" ht="15.75">
      <c r="G291" s="148"/>
      <c r="H291" s="148"/>
      <c r="I291" s="148"/>
    </row>
    <row r="292" spans="7:9" ht="15.75">
      <c r="G292" s="148"/>
      <c r="H292" s="148"/>
      <c r="I292" s="148"/>
    </row>
    <row r="293" spans="7:9" ht="15.75">
      <c r="G293" s="148"/>
      <c r="H293" s="148"/>
      <c r="I293" s="148"/>
    </row>
    <row r="294" spans="7:9" ht="15.75">
      <c r="G294" s="148"/>
      <c r="H294" s="148"/>
      <c r="I294" s="148"/>
    </row>
    <row r="295" spans="7:9" ht="15.75">
      <c r="G295" s="148"/>
      <c r="H295" s="148"/>
      <c r="I295" s="148"/>
    </row>
    <row r="296" spans="7:9" ht="15.75">
      <c r="G296" s="148"/>
      <c r="H296" s="148"/>
      <c r="I296" s="148"/>
    </row>
    <row r="297" spans="7:9" ht="15.75">
      <c r="G297" s="148"/>
      <c r="H297" s="148"/>
      <c r="I297" s="148"/>
    </row>
    <row r="298" spans="7:9" ht="15.75">
      <c r="G298" s="148"/>
      <c r="H298" s="148"/>
      <c r="I298" s="148"/>
    </row>
    <row r="299" spans="7:9" ht="15.75">
      <c r="G299" s="148"/>
      <c r="H299" s="148"/>
      <c r="I299" s="148"/>
    </row>
    <row r="300" spans="7:9" ht="15.75">
      <c r="G300" s="148"/>
      <c r="H300" s="148"/>
      <c r="I300" s="148"/>
    </row>
    <row r="301" spans="7:9" ht="15.75">
      <c r="G301" s="148"/>
      <c r="H301" s="148"/>
      <c r="I301" s="148"/>
    </row>
    <row r="302" spans="7:9" ht="15.75">
      <c r="G302" s="148"/>
      <c r="H302" s="148"/>
      <c r="I302" s="148"/>
    </row>
    <row r="303" spans="7:9" ht="15.75">
      <c r="G303" s="148"/>
      <c r="H303" s="148"/>
      <c r="I303" s="148"/>
    </row>
    <row r="304" spans="7:9" ht="15.75">
      <c r="G304" s="148"/>
      <c r="H304" s="148"/>
      <c r="I304" s="148"/>
    </row>
    <row r="305" spans="7:9" ht="15.75">
      <c r="G305" s="148"/>
      <c r="H305" s="148"/>
      <c r="I305" s="148"/>
    </row>
    <row r="306" spans="7:9" ht="15.75">
      <c r="G306" s="148"/>
      <c r="H306" s="148"/>
      <c r="I306" s="148"/>
    </row>
    <row r="307" spans="7:9" ht="15.75">
      <c r="G307" s="148"/>
      <c r="H307" s="148"/>
      <c r="I307" s="148"/>
    </row>
    <row r="308" spans="7:9" ht="15.75">
      <c r="G308" s="148"/>
      <c r="H308" s="148"/>
      <c r="I308" s="148"/>
    </row>
    <row r="309" spans="7:9" ht="15.75">
      <c r="G309" s="148"/>
      <c r="H309" s="148"/>
      <c r="I309" s="148"/>
    </row>
    <row r="310" spans="7:9" ht="15.75">
      <c r="G310" s="148"/>
      <c r="H310" s="148"/>
      <c r="I310" s="148"/>
    </row>
    <row r="311" spans="7:9" ht="15.75">
      <c r="G311" s="148"/>
      <c r="H311" s="148"/>
      <c r="I311" s="148"/>
    </row>
    <row r="312" spans="7:9" ht="15.75">
      <c r="G312" s="148"/>
      <c r="H312" s="148"/>
      <c r="I312" s="148"/>
    </row>
    <row r="313" spans="7:9" ht="15.75">
      <c r="G313" s="148"/>
      <c r="H313" s="148"/>
      <c r="I313" s="148"/>
    </row>
    <row r="314" spans="7:9" ht="15.75">
      <c r="G314" s="148"/>
      <c r="H314" s="148"/>
      <c r="I314" s="148"/>
    </row>
    <row r="315" spans="7:9" ht="15.75">
      <c r="G315" s="148"/>
      <c r="H315" s="148"/>
      <c r="I315" s="148"/>
    </row>
    <row r="316" spans="7:9" ht="15.75">
      <c r="G316" s="148"/>
      <c r="H316" s="148"/>
      <c r="I316" s="148"/>
    </row>
    <row r="317" spans="7:9" ht="15.75">
      <c r="G317" s="148"/>
      <c r="H317" s="148"/>
      <c r="I317" s="148"/>
    </row>
    <row r="318" spans="7:9" ht="15.75">
      <c r="G318" s="148"/>
      <c r="H318" s="148"/>
      <c r="I318" s="148"/>
    </row>
    <row r="319" spans="7:9" ht="15.75">
      <c r="G319" s="148"/>
      <c r="H319" s="148"/>
      <c r="I319" s="148"/>
    </row>
    <row r="320" spans="7:9" ht="15.75">
      <c r="G320" s="148"/>
      <c r="H320" s="148"/>
      <c r="I320" s="148"/>
    </row>
    <row r="321" spans="7:9" ht="15.75">
      <c r="G321" s="148"/>
      <c r="H321" s="148"/>
      <c r="I321" s="148"/>
    </row>
    <row r="322" spans="7:9" ht="15.75">
      <c r="G322" s="148"/>
      <c r="H322" s="148"/>
      <c r="I322" s="148"/>
    </row>
    <row r="323" spans="7:9" ht="15.75">
      <c r="G323" s="148"/>
      <c r="H323" s="148"/>
      <c r="I323" s="148"/>
    </row>
    <row r="324" spans="7:9" ht="15.75">
      <c r="G324" s="148"/>
      <c r="H324" s="148"/>
      <c r="I324" s="148"/>
    </row>
    <row r="325" spans="7:9" ht="15.75">
      <c r="G325" s="148"/>
      <c r="H325" s="148"/>
      <c r="I325" s="148"/>
    </row>
    <row r="326" spans="7:9" ht="15.75">
      <c r="G326" s="148"/>
      <c r="H326" s="148"/>
      <c r="I326" s="148"/>
    </row>
    <row r="327" spans="7:9" ht="15.75">
      <c r="G327" s="148"/>
      <c r="H327" s="148"/>
      <c r="I327" s="148"/>
    </row>
    <row r="328" spans="7:9" ht="15.75">
      <c r="G328" s="148"/>
      <c r="H328" s="148"/>
      <c r="I328" s="148"/>
    </row>
    <row r="329" spans="7:9" ht="15.75">
      <c r="G329" s="148"/>
      <c r="H329" s="148"/>
      <c r="I329" s="148"/>
    </row>
    <row r="330" spans="7:9" ht="15.75">
      <c r="G330" s="148"/>
      <c r="H330" s="148"/>
      <c r="I330" s="148"/>
    </row>
    <row r="331" spans="7:9" ht="15.75">
      <c r="G331" s="148"/>
      <c r="H331" s="148"/>
      <c r="I331" s="148"/>
    </row>
    <row r="332" spans="7:9" ht="15.75">
      <c r="G332" s="148"/>
      <c r="H332" s="148"/>
      <c r="I332" s="148"/>
    </row>
    <row r="333" spans="7:9" ht="15.75">
      <c r="G333" s="148"/>
      <c r="H333" s="148"/>
      <c r="I333" s="148"/>
    </row>
    <row r="334" spans="7:9" ht="15.75">
      <c r="G334" s="148"/>
      <c r="H334" s="148"/>
      <c r="I334" s="148"/>
    </row>
    <row r="335" spans="7:9" ht="15.75">
      <c r="G335" s="148"/>
      <c r="H335" s="148"/>
      <c r="I335" s="148"/>
    </row>
    <row r="336" spans="7:9" ht="15.75">
      <c r="G336" s="148"/>
      <c r="H336" s="148"/>
      <c r="I336" s="148"/>
    </row>
    <row r="337" spans="7:9" ht="15.75">
      <c r="G337" s="148"/>
      <c r="H337" s="148"/>
      <c r="I337" s="148"/>
    </row>
    <row r="338" spans="7:9" ht="15.75">
      <c r="G338" s="148"/>
      <c r="H338" s="148"/>
      <c r="I338" s="148"/>
    </row>
    <row r="339" spans="7:9" ht="15.75">
      <c r="G339" s="148"/>
      <c r="H339" s="148"/>
      <c r="I339" s="148"/>
    </row>
    <row r="340" spans="7:9" ht="15.75">
      <c r="G340" s="148"/>
      <c r="H340" s="148"/>
      <c r="I340" s="148"/>
    </row>
    <row r="341" spans="7:9" ht="15.75">
      <c r="G341" s="148"/>
      <c r="H341" s="148"/>
      <c r="I341" s="148"/>
    </row>
    <row r="342" spans="7:9" ht="15.75">
      <c r="G342" s="148"/>
      <c r="H342" s="148"/>
      <c r="I342" s="148"/>
    </row>
    <row r="343" spans="7:9" ht="15.75">
      <c r="G343" s="148"/>
      <c r="H343" s="148"/>
      <c r="I343" s="148"/>
    </row>
    <row r="344" spans="7:9" ht="15.75">
      <c r="G344" s="148"/>
      <c r="H344" s="148"/>
      <c r="I344" s="148"/>
    </row>
    <row r="345" spans="7:9" ht="15.75">
      <c r="G345" s="148"/>
      <c r="H345" s="148"/>
      <c r="I345" s="148"/>
    </row>
    <row r="346" spans="7:9" ht="15.75">
      <c r="G346" s="148"/>
      <c r="H346" s="148"/>
      <c r="I346" s="148"/>
    </row>
    <row r="347" spans="7:9" ht="15.75">
      <c r="G347" s="148"/>
      <c r="H347" s="148"/>
      <c r="I347" s="148"/>
    </row>
    <row r="348" spans="7:9" ht="15.75">
      <c r="G348" s="148"/>
      <c r="H348" s="148"/>
      <c r="I348" s="148"/>
    </row>
    <row r="349" spans="7:9" ht="15.75">
      <c r="G349" s="148"/>
      <c r="H349" s="148"/>
      <c r="I349" s="148"/>
    </row>
    <row r="350" spans="7:9" ht="15.75">
      <c r="G350" s="148"/>
      <c r="H350" s="148"/>
      <c r="I350" s="148"/>
    </row>
    <row r="351" spans="7:9" ht="15.75">
      <c r="G351" s="148"/>
      <c r="H351" s="148"/>
      <c r="I351" s="148"/>
    </row>
    <row r="352" spans="7:9" ht="15.75">
      <c r="G352" s="148"/>
      <c r="H352" s="148"/>
      <c r="I352" s="148"/>
    </row>
    <row r="353" spans="7:9" ht="15.75">
      <c r="G353" s="148"/>
      <c r="H353" s="148"/>
      <c r="I353" s="148"/>
    </row>
    <row r="354" spans="7:9" ht="15.75">
      <c r="G354" s="148"/>
      <c r="H354" s="148"/>
      <c r="I354" s="148"/>
    </row>
    <row r="355" spans="7:9" ht="15.75">
      <c r="G355" s="148"/>
      <c r="H355" s="148"/>
      <c r="I355" s="148"/>
    </row>
    <row r="356" spans="7:9" ht="15.75">
      <c r="G356" s="148"/>
      <c r="H356" s="148"/>
      <c r="I356" s="148"/>
    </row>
    <row r="357" spans="7:9" ht="15.75">
      <c r="G357" s="148"/>
      <c r="H357" s="148"/>
      <c r="I357" s="148"/>
    </row>
    <row r="358" spans="7:9" ht="15.75">
      <c r="G358" s="148"/>
      <c r="H358" s="148"/>
      <c r="I358" s="148"/>
    </row>
    <row r="359" spans="7:9" ht="15.75">
      <c r="G359" s="148"/>
      <c r="H359" s="148"/>
      <c r="I359" s="148"/>
    </row>
    <row r="360" spans="7:9" ht="15.75">
      <c r="G360" s="148"/>
      <c r="H360" s="148"/>
      <c r="I360" s="148"/>
    </row>
    <row r="361" spans="7:9" ht="15.75">
      <c r="G361" s="148"/>
      <c r="H361" s="148"/>
      <c r="I361" s="148"/>
    </row>
    <row r="362" spans="7:9" ht="15.75">
      <c r="G362" s="148"/>
      <c r="H362" s="148"/>
      <c r="I362" s="148"/>
    </row>
    <row r="363" spans="7:9" ht="15.75">
      <c r="G363" s="148"/>
      <c r="H363" s="148"/>
      <c r="I363" s="148"/>
    </row>
    <row r="364" spans="7:9" ht="15.75">
      <c r="G364" s="148"/>
      <c r="H364" s="148"/>
      <c r="I364" s="148"/>
    </row>
    <row r="365" spans="7:9" ht="15.75">
      <c r="G365" s="148"/>
      <c r="H365" s="148"/>
      <c r="I365" s="148"/>
    </row>
    <row r="366" spans="7:9" ht="15.75">
      <c r="G366" s="148"/>
      <c r="H366" s="148"/>
      <c r="I366" s="148"/>
    </row>
    <row r="367" spans="7:9" ht="15.75">
      <c r="G367" s="148"/>
      <c r="H367" s="148"/>
      <c r="I367" s="148"/>
    </row>
    <row r="368" spans="7:9" ht="15.75">
      <c r="G368" s="148"/>
      <c r="H368" s="148"/>
      <c r="I368" s="148"/>
    </row>
    <row r="369" spans="7:9" ht="15.75">
      <c r="G369" s="148"/>
      <c r="H369" s="148"/>
      <c r="I369" s="148"/>
    </row>
    <row r="370" spans="7:9" ht="15.75">
      <c r="G370" s="148"/>
      <c r="H370" s="148"/>
      <c r="I370" s="148"/>
    </row>
    <row r="371" spans="7:9" ht="15.75">
      <c r="G371" s="148"/>
      <c r="H371" s="148"/>
      <c r="I371" s="148"/>
    </row>
    <row r="372" spans="7:9" ht="15.75">
      <c r="G372" s="148"/>
      <c r="H372" s="148"/>
      <c r="I372" s="148"/>
    </row>
    <row r="373" spans="7:9" ht="15.75">
      <c r="G373" s="148"/>
      <c r="H373" s="148"/>
      <c r="I373" s="148"/>
    </row>
    <row r="374" spans="7:9" ht="15.75">
      <c r="G374" s="148"/>
      <c r="H374" s="148"/>
      <c r="I374" s="148"/>
    </row>
    <row r="375" spans="7:9" ht="15.75">
      <c r="G375" s="148"/>
      <c r="H375" s="148"/>
      <c r="I375" s="148"/>
    </row>
    <row r="376" spans="7:9" ht="15.75">
      <c r="G376" s="148"/>
      <c r="H376" s="148"/>
      <c r="I376" s="148"/>
    </row>
    <row r="377" spans="7:9" ht="15.75">
      <c r="G377" s="148"/>
      <c r="H377" s="148"/>
      <c r="I377" s="148"/>
    </row>
    <row r="378" spans="7:9" ht="15.75">
      <c r="G378" s="148"/>
      <c r="H378" s="148"/>
      <c r="I378" s="148"/>
    </row>
    <row r="379" spans="7:9" ht="15.75">
      <c r="G379" s="148"/>
      <c r="H379" s="148"/>
      <c r="I379" s="148"/>
    </row>
    <row r="380" spans="7:9" ht="15.75">
      <c r="G380" s="148"/>
      <c r="H380" s="148"/>
      <c r="I380" s="148"/>
    </row>
    <row r="381" spans="7:9" ht="15.75">
      <c r="G381" s="148"/>
      <c r="H381" s="148"/>
      <c r="I381" s="148"/>
    </row>
    <row r="382" spans="7:9" ht="15.75">
      <c r="G382" s="148"/>
      <c r="H382" s="148"/>
      <c r="I382" s="148"/>
    </row>
    <row r="383" spans="7:9" ht="15.75">
      <c r="G383" s="148"/>
      <c r="H383" s="148"/>
      <c r="I383" s="148"/>
    </row>
    <row r="384" spans="7:9" ht="15.75">
      <c r="G384" s="148"/>
      <c r="H384" s="148"/>
      <c r="I384" s="148"/>
    </row>
    <row r="385" spans="7:9" ht="15.75">
      <c r="G385" s="148"/>
      <c r="H385" s="148"/>
      <c r="I385" s="148"/>
    </row>
    <row r="386" spans="7:9" ht="15.75">
      <c r="G386" s="148"/>
      <c r="H386" s="148"/>
      <c r="I386" s="148"/>
    </row>
    <row r="387" spans="7:9" ht="15.75">
      <c r="G387" s="148"/>
      <c r="H387" s="148"/>
      <c r="I387" s="148"/>
    </row>
    <row r="388" spans="7:9" ht="15.75">
      <c r="G388" s="148"/>
      <c r="H388" s="148"/>
      <c r="I388" s="148"/>
    </row>
    <row r="389" spans="7:9" ht="15.75">
      <c r="G389" s="148"/>
      <c r="H389" s="148"/>
      <c r="I389" s="148"/>
    </row>
    <row r="390" spans="7:9" ht="15.75">
      <c r="G390" s="148"/>
      <c r="H390" s="148"/>
      <c r="I390" s="148"/>
    </row>
    <row r="391" spans="7:9" ht="15.75">
      <c r="G391" s="148"/>
      <c r="H391" s="148"/>
      <c r="I391" s="148"/>
    </row>
    <row r="392" spans="7:9" ht="15.75">
      <c r="G392" s="148"/>
      <c r="H392" s="148"/>
      <c r="I392" s="148"/>
    </row>
    <row r="393" spans="7:9" ht="15.75">
      <c r="G393" s="148"/>
      <c r="H393" s="148"/>
      <c r="I393" s="148"/>
    </row>
    <row r="394" spans="7:9" ht="15.75">
      <c r="G394" s="148"/>
      <c r="H394" s="148"/>
      <c r="I394" s="148"/>
    </row>
    <row r="395" spans="7:9" ht="15.75">
      <c r="G395" s="148"/>
      <c r="H395" s="148"/>
      <c r="I395" s="148"/>
    </row>
    <row r="396" spans="7:9" ht="15.75">
      <c r="G396" s="148"/>
      <c r="H396" s="148"/>
      <c r="I396" s="148"/>
    </row>
    <row r="397" spans="7:9" ht="15.75">
      <c r="G397" s="148"/>
      <c r="H397" s="148"/>
      <c r="I397" s="148"/>
    </row>
    <row r="398" spans="7:9" ht="15.75">
      <c r="G398" s="148"/>
      <c r="H398" s="148"/>
      <c r="I398" s="148"/>
    </row>
    <row r="399" spans="7:9" ht="15.75">
      <c r="G399" s="148"/>
      <c r="H399" s="148"/>
      <c r="I399" s="148"/>
    </row>
    <row r="400" spans="7:9" ht="15.75">
      <c r="G400" s="148"/>
      <c r="H400" s="148"/>
      <c r="I400" s="148"/>
    </row>
    <row r="401" spans="7:9" ht="15.75">
      <c r="G401" s="148"/>
      <c r="H401" s="148"/>
      <c r="I401" s="148"/>
    </row>
    <row r="402" spans="7:9" ht="15.75">
      <c r="G402" s="148"/>
      <c r="H402" s="148"/>
      <c r="I402" s="148"/>
    </row>
    <row r="403" spans="7:9" ht="15.75">
      <c r="G403" s="148"/>
      <c r="H403" s="148"/>
      <c r="I403" s="148"/>
    </row>
    <row r="404" spans="7:9" ht="15.75">
      <c r="G404" s="148"/>
      <c r="H404" s="148"/>
      <c r="I404" s="148"/>
    </row>
    <row r="405" spans="7:9" ht="15.75">
      <c r="G405" s="148"/>
      <c r="H405" s="148"/>
      <c r="I405" s="148"/>
    </row>
    <row r="406" spans="7:9" ht="15.75">
      <c r="G406" s="148"/>
      <c r="H406" s="148"/>
      <c r="I406" s="148"/>
    </row>
    <row r="407" spans="7:9" ht="15.75">
      <c r="G407" s="148"/>
      <c r="H407" s="148"/>
      <c r="I407" s="148"/>
    </row>
    <row r="408" spans="7:9" ht="15.75">
      <c r="G408" s="148"/>
      <c r="H408" s="148"/>
      <c r="I408" s="148"/>
    </row>
    <row r="409" spans="7:9" ht="15.75">
      <c r="G409" s="148"/>
      <c r="H409" s="148"/>
      <c r="I409" s="148"/>
    </row>
    <row r="410" spans="7:9" ht="15.75">
      <c r="G410" s="148"/>
      <c r="H410" s="148"/>
      <c r="I410" s="148"/>
    </row>
    <row r="411" spans="7:9" ht="15.75">
      <c r="G411" s="148"/>
      <c r="H411" s="148"/>
      <c r="I411" s="148"/>
    </row>
    <row r="412" spans="7:9" ht="15.75">
      <c r="G412" s="148"/>
      <c r="H412" s="148"/>
      <c r="I412" s="148"/>
    </row>
    <row r="413" spans="7:9" ht="15.75">
      <c r="G413" s="148"/>
      <c r="H413" s="148"/>
      <c r="I413" s="148"/>
    </row>
    <row r="414" spans="7:9" ht="15.75">
      <c r="G414" s="148"/>
      <c r="H414" s="148"/>
      <c r="I414" s="148"/>
    </row>
    <row r="415" spans="7:9" ht="15.75">
      <c r="G415" s="148"/>
      <c r="H415" s="148"/>
      <c r="I415" s="148"/>
    </row>
    <row r="416" spans="7:9" ht="15.75">
      <c r="G416" s="148"/>
      <c r="H416" s="148"/>
      <c r="I416" s="148"/>
    </row>
    <row r="417" spans="7:9" ht="15.75">
      <c r="G417" s="148"/>
      <c r="H417" s="148"/>
      <c r="I417" s="148"/>
    </row>
    <row r="418" spans="7:9" ht="15.75">
      <c r="G418" s="148"/>
      <c r="H418" s="148"/>
      <c r="I418" s="148"/>
    </row>
    <row r="419" spans="7:9" ht="15.75">
      <c r="G419" s="148"/>
      <c r="H419" s="148"/>
      <c r="I419" s="148"/>
    </row>
    <row r="420" spans="7:9" ht="15.75">
      <c r="G420" s="148"/>
      <c r="H420" s="148"/>
      <c r="I420" s="148"/>
    </row>
    <row r="421" spans="7:9" ht="15.75">
      <c r="G421" s="148"/>
      <c r="H421" s="148"/>
      <c r="I421" s="148"/>
    </row>
    <row r="422" spans="7:9" ht="15.75">
      <c r="G422" s="148"/>
      <c r="H422" s="148"/>
      <c r="I422" s="148"/>
    </row>
    <row r="423" spans="7:9" ht="15.75">
      <c r="G423" s="148"/>
      <c r="H423" s="148"/>
      <c r="I423" s="148"/>
    </row>
    <row r="424" spans="7:9" ht="15.75">
      <c r="G424" s="148"/>
      <c r="H424" s="148"/>
      <c r="I424" s="148"/>
    </row>
    <row r="425" spans="7:9" ht="15.75">
      <c r="G425" s="148"/>
      <c r="H425" s="148"/>
      <c r="I425" s="148"/>
    </row>
    <row r="426" spans="7:9" ht="15.75">
      <c r="G426" s="148"/>
      <c r="H426" s="148"/>
      <c r="I426" s="148"/>
    </row>
  </sheetData>
  <mergeCells count="6">
    <mergeCell ref="E52:G52"/>
    <mergeCell ref="E53:G53"/>
    <mergeCell ref="E2:G2"/>
    <mergeCell ref="E3:G3"/>
    <mergeCell ref="E4:G4"/>
    <mergeCell ref="E51:G51"/>
  </mergeCells>
  <printOptions/>
  <pageMargins left="0.5118110236220472" right="0" top="0.7874015748031497" bottom="0.5118110236220472" header="0.5118110236220472" footer="0.2362204724409449"/>
  <pageSetup horizontalDpi="600" verticalDpi="600" orientation="portrait" paperSize="9" r:id="rId1"/>
  <rowBreaks count="1" manualBreakCount="1">
    <brk id="49"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L54"/>
  <sheetViews>
    <sheetView view="pageBreakPreview" zoomScale="75" zoomScaleNormal="75" zoomScaleSheetLayoutView="75" workbookViewId="0" topLeftCell="C15">
      <selection activeCell="I31" sqref="I31"/>
    </sheetView>
  </sheetViews>
  <sheetFormatPr defaultColWidth="9.140625" defaultRowHeight="12.75"/>
  <cols>
    <col min="1" max="1" width="2.28125" style="4" customWidth="1"/>
    <col min="2" max="2" width="50.140625" style="4" customWidth="1"/>
    <col min="3" max="3" width="4.7109375" style="4" customWidth="1"/>
    <col min="4" max="8" width="12.7109375" style="4" customWidth="1"/>
    <col min="9" max="9" width="14.8515625" style="4" customWidth="1"/>
    <col min="10" max="10" width="12.7109375" style="4" customWidth="1"/>
    <col min="11" max="11" width="10.421875" style="4" customWidth="1"/>
    <col min="12" max="16384" width="6.7109375" style="4" customWidth="1"/>
  </cols>
  <sheetData>
    <row r="1" spans="8:11" s="29" customFormat="1" ht="15.75">
      <c r="H1" s="102"/>
      <c r="I1" s="103"/>
      <c r="J1" s="103"/>
      <c r="K1" s="103"/>
    </row>
    <row r="2" spans="7:11" s="29" customFormat="1" ht="15.75">
      <c r="G2" s="38" t="s">
        <v>0</v>
      </c>
      <c r="I2" s="38"/>
      <c r="J2" s="171"/>
      <c r="K2" s="103"/>
    </row>
    <row r="3" spans="7:11" s="29" customFormat="1" ht="15.75">
      <c r="G3" s="37" t="s">
        <v>1</v>
      </c>
      <c r="I3" s="105"/>
      <c r="J3" s="171"/>
      <c r="K3" s="103"/>
    </row>
    <row r="4" spans="7:11" s="29" customFormat="1" ht="15.75">
      <c r="G4" s="38" t="s">
        <v>2</v>
      </c>
      <c r="I4" s="103"/>
      <c r="J4" s="103"/>
      <c r="K4" s="103"/>
    </row>
    <row r="5" spans="2:8" ht="15.75">
      <c r="B5" s="107"/>
      <c r="C5" s="107"/>
      <c r="D5" s="108"/>
      <c r="E5" s="108"/>
      <c r="F5" s="17"/>
      <c r="G5" s="18"/>
      <c r="H5" s="17"/>
    </row>
    <row r="6" spans="2:10" ht="15.75">
      <c r="B6" s="19" t="s">
        <v>67</v>
      </c>
      <c r="C6" s="20"/>
      <c r="D6" s="20"/>
      <c r="E6" s="20"/>
      <c r="F6" s="20"/>
      <c r="G6" s="20"/>
      <c r="H6" s="20"/>
      <c r="I6" s="20"/>
      <c r="J6" s="20"/>
    </row>
    <row r="7" spans="2:10" ht="15.75">
      <c r="B7" s="19" t="s">
        <v>100</v>
      </c>
      <c r="C7" s="20"/>
      <c r="D7" s="20"/>
      <c r="E7" s="20"/>
      <c r="F7" s="20"/>
      <c r="G7" s="20"/>
      <c r="H7" s="20"/>
      <c r="I7" s="20"/>
      <c r="J7" s="20"/>
    </row>
    <row r="8" spans="2:8" ht="15.75">
      <c r="B8" s="21"/>
      <c r="C8" s="21"/>
      <c r="D8" s="22"/>
      <c r="E8" s="22"/>
      <c r="F8" s="22"/>
      <c r="G8" s="22"/>
      <c r="H8" s="22"/>
    </row>
    <row r="9" spans="2:5" ht="15.75">
      <c r="B9" s="21"/>
      <c r="C9" s="21"/>
      <c r="D9" s="22"/>
      <c r="E9" s="22"/>
    </row>
    <row r="10" spans="4:8" ht="15.75">
      <c r="D10" s="202" t="s">
        <v>139</v>
      </c>
      <c r="E10" s="202"/>
      <c r="F10" s="201" t="s">
        <v>51</v>
      </c>
      <c r="G10" s="201"/>
      <c r="H10" s="201"/>
    </row>
    <row r="11" spans="4:8" ht="15.75">
      <c r="D11" s="20"/>
      <c r="E11" s="20"/>
      <c r="F11" s="21"/>
      <c r="G11" s="21"/>
      <c r="H11" s="174" t="s">
        <v>93</v>
      </c>
    </row>
    <row r="12" spans="2:8" ht="6" customHeight="1" hidden="1">
      <c r="B12" s="23"/>
      <c r="C12" s="23"/>
      <c r="D12" s="20"/>
      <c r="E12" s="20"/>
      <c r="F12" s="109"/>
      <c r="G12" s="23"/>
      <c r="H12" s="18" t="s">
        <v>6</v>
      </c>
    </row>
    <row r="13" spans="2:8" ht="18" customHeight="1">
      <c r="B13" s="23"/>
      <c r="C13" s="23"/>
      <c r="D13" s="20"/>
      <c r="E13" s="20"/>
      <c r="F13" s="109"/>
      <c r="G13" s="23"/>
      <c r="H13" s="174" t="s">
        <v>105</v>
      </c>
    </row>
    <row r="14" spans="2:8" ht="18" customHeight="1">
      <c r="B14" s="23"/>
      <c r="C14" s="23"/>
      <c r="D14" s="20"/>
      <c r="E14" s="20"/>
      <c r="F14" s="109"/>
      <c r="G14" s="23"/>
      <c r="H14" s="110" t="s">
        <v>106</v>
      </c>
    </row>
    <row r="15" spans="2:8" ht="18" customHeight="1">
      <c r="B15" s="23"/>
      <c r="C15" s="23"/>
      <c r="D15" s="20"/>
      <c r="E15" s="110" t="s">
        <v>107</v>
      </c>
      <c r="F15" s="109"/>
      <c r="G15" s="23"/>
      <c r="H15" s="110" t="s">
        <v>107</v>
      </c>
    </row>
    <row r="16" spans="2:8" ht="18" customHeight="1">
      <c r="B16" s="23"/>
      <c r="C16" s="23"/>
      <c r="D16" s="20"/>
      <c r="E16" s="110" t="s">
        <v>108</v>
      </c>
      <c r="F16" s="109"/>
      <c r="G16" s="23"/>
      <c r="H16" s="110" t="s">
        <v>108</v>
      </c>
    </row>
    <row r="17" spans="2:10" ht="15.75">
      <c r="B17" s="23"/>
      <c r="C17" s="23"/>
      <c r="D17" s="20" t="s">
        <v>136</v>
      </c>
      <c r="E17" s="110" t="s">
        <v>109</v>
      </c>
      <c r="F17" s="165" t="s">
        <v>52</v>
      </c>
      <c r="G17" s="110" t="s">
        <v>53</v>
      </c>
      <c r="H17" s="110" t="s">
        <v>109</v>
      </c>
      <c r="I17" s="20" t="s">
        <v>55</v>
      </c>
      <c r="J17" s="21"/>
    </row>
    <row r="18" spans="2:10" ht="15.75">
      <c r="B18" s="23" t="s">
        <v>6</v>
      </c>
      <c r="D18" s="165" t="s">
        <v>137</v>
      </c>
      <c r="E18" s="110" t="s">
        <v>54</v>
      </c>
      <c r="F18" s="111" t="s">
        <v>56</v>
      </c>
      <c r="G18" s="111" t="s">
        <v>57</v>
      </c>
      <c r="H18" s="110" t="s">
        <v>54</v>
      </c>
      <c r="I18" s="166" t="s">
        <v>58</v>
      </c>
      <c r="J18" s="112" t="s">
        <v>59</v>
      </c>
    </row>
    <row r="19" spans="2:10" ht="15.75">
      <c r="B19" s="23"/>
      <c r="C19" s="23"/>
      <c r="D19" s="113" t="s">
        <v>3</v>
      </c>
      <c r="E19" s="113" t="s">
        <v>3</v>
      </c>
      <c r="F19" s="113" t="s">
        <v>3</v>
      </c>
      <c r="G19" s="113" t="s">
        <v>3</v>
      </c>
      <c r="H19" s="113" t="s">
        <v>3</v>
      </c>
      <c r="I19" s="113" t="s">
        <v>3</v>
      </c>
      <c r="J19" s="113" t="s">
        <v>3</v>
      </c>
    </row>
    <row r="20" spans="4:10" ht="15.75">
      <c r="D20" s="1"/>
      <c r="E20" s="1"/>
      <c r="F20" s="27"/>
      <c r="G20" s="27"/>
      <c r="H20" s="27"/>
      <c r="I20" s="28"/>
      <c r="J20" s="28"/>
    </row>
    <row r="21" spans="2:10" ht="15.75">
      <c r="B21" s="4" t="s">
        <v>75</v>
      </c>
      <c r="C21" s="176"/>
      <c r="D21" s="1">
        <v>337856</v>
      </c>
      <c r="E21" s="15">
        <v>0</v>
      </c>
      <c r="F21" s="1">
        <v>517077</v>
      </c>
      <c r="G21" s="1">
        <v>17838</v>
      </c>
      <c r="H21" s="1">
        <v>12486</v>
      </c>
      <c r="I21" s="7">
        <v>-815508</v>
      </c>
      <c r="J21" s="7">
        <f>SUM(D21:I21)</f>
        <v>69749</v>
      </c>
    </row>
    <row r="22" spans="2:10" ht="15.75">
      <c r="B22" s="176" t="s">
        <v>78</v>
      </c>
      <c r="C22" s="176"/>
      <c r="D22" s="181">
        <v>0</v>
      </c>
      <c r="E22" s="181">
        <v>0</v>
      </c>
      <c r="F22" s="181">
        <v>0</v>
      </c>
      <c r="G22" s="181">
        <v>0</v>
      </c>
      <c r="H22" s="181">
        <v>0</v>
      </c>
      <c r="I22" s="14">
        <f>-1798-43</f>
        <v>-1841</v>
      </c>
      <c r="J22" s="14">
        <f>SUM(D22:I22)</f>
        <v>-1841</v>
      </c>
    </row>
    <row r="23" spans="2:10" ht="15.75">
      <c r="B23" s="4" t="s">
        <v>77</v>
      </c>
      <c r="C23" s="175"/>
      <c r="D23" s="179">
        <f aca="true" t="shared" si="0" ref="D23:J23">SUM(D21:D22)</f>
        <v>337856</v>
      </c>
      <c r="E23" s="184">
        <f t="shared" si="0"/>
        <v>0</v>
      </c>
      <c r="F23" s="179">
        <f t="shared" si="0"/>
        <v>517077</v>
      </c>
      <c r="G23" s="179">
        <f t="shared" si="0"/>
        <v>17838</v>
      </c>
      <c r="H23" s="179">
        <f t="shared" si="0"/>
        <v>12486</v>
      </c>
      <c r="I23" s="180">
        <f t="shared" si="0"/>
        <v>-817349</v>
      </c>
      <c r="J23" s="179">
        <f t="shared" si="0"/>
        <v>67908</v>
      </c>
    </row>
    <row r="24" spans="2:10" ht="15.75">
      <c r="B24" s="4" t="s">
        <v>135</v>
      </c>
      <c r="C24" s="176"/>
      <c r="D24" s="181">
        <v>0</v>
      </c>
      <c r="E24" s="181">
        <v>0</v>
      </c>
      <c r="F24" s="181">
        <v>0</v>
      </c>
      <c r="G24" s="181">
        <v>0</v>
      </c>
      <c r="H24" s="181">
        <v>0</v>
      </c>
      <c r="I24" s="178">
        <f>-18709</f>
        <v>-18709</v>
      </c>
      <c r="J24" s="14">
        <f>SUM(D24:I24)</f>
        <v>-18709</v>
      </c>
    </row>
    <row r="25" spans="2:10" ht="6" customHeight="1">
      <c r="B25" s="176"/>
      <c r="C25" s="176"/>
      <c r="D25" s="176"/>
      <c r="E25" s="176"/>
      <c r="F25" s="176"/>
      <c r="G25" s="177"/>
      <c r="H25" s="177"/>
      <c r="I25" s="177"/>
      <c r="J25" s="177"/>
    </row>
    <row r="26" spans="2:10" ht="15.75">
      <c r="B26" s="2" t="s">
        <v>128</v>
      </c>
      <c r="C26" s="176"/>
      <c r="D26" s="179">
        <f aca="true" t="shared" si="1" ref="D26:J26">SUM(D23:D24)</f>
        <v>337856</v>
      </c>
      <c r="E26" s="184">
        <f t="shared" si="1"/>
        <v>0</v>
      </c>
      <c r="F26" s="179">
        <f t="shared" si="1"/>
        <v>517077</v>
      </c>
      <c r="G26" s="179">
        <f t="shared" si="1"/>
        <v>17838</v>
      </c>
      <c r="H26" s="179">
        <f t="shared" si="1"/>
        <v>12486</v>
      </c>
      <c r="I26" s="180">
        <f t="shared" si="1"/>
        <v>-836058</v>
      </c>
      <c r="J26" s="179">
        <f t="shared" si="1"/>
        <v>49199</v>
      </c>
    </row>
    <row r="27" spans="4:10" ht="6" customHeight="1" thickBot="1">
      <c r="D27" s="133"/>
      <c r="E27" s="133"/>
      <c r="F27" s="25"/>
      <c r="G27" s="25"/>
      <c r="H27" s="25"/>
      <c r="I27" s="26"/>
      <c r="J27" s="26"/>
    </row>
    <row r="28" spans="4:10" ht="6" customHeight="1" thickTop="1">
      <c r="D28" s="1"/>
      <c r="E28" s="1"/>
      <c r="F28" s="27"/>
      <c r="G28" s="27"/>
      <c r="H28" s="27"/>
      <c r="I28" s="28"/>
      <c r="J28" s="28"/>
    </row>
    <row r="29" spans="4:10" ht="15.75">
      <c r="D29" s="1"/>
      <c r="E29" s="1"/>
      <c r="F29" s="27"/>
      <c r="G29" s="27"/>
      <c r="H29" s="27"/>
      <c r="I29" s="28"/>
      <c r="J29" s="28"/>
    </row>
    <row r="30" spans="2:11" ht="18" customHeight="1">
      <c r="B30" s="4" t="s">
        <v>101</v>
      </c>
      <c r="D30" s="7">
        <v>337856</v>
      </c>
      <c r="E30" s="7">
        <v>165000</v>
      </c>
      <c r="F30" s="7">
        <v>652695</v>
      </c>
      <c r="G30" s="7">
        <v>17838</v>
      </c>
      <c r="H30" s="7">
        <v>12486</v>
      </c>
      <c r="I30" s="7">
        <v>-884101</v>
      </c>
      <c r="J30" s="7">
        <f>SUM(D30:I30)</f>
        <v>301774</v>
      </c>
      <c r="K30" s="144"/>
    </row>
    <row r="31" spans="2:10" ht="15.75">
      <c r="B31" s="4" t="s">
        <v>127</v>
      </c>
      <c r="D31" s="7">
        <v>0</v>
      </c>
      <c r="E31" s="7">
        <v>0</v>
      </c>
      <c r="F31" s="7">
        <v>0</v>
      </c>
      <c r="G31" s="7">
        <v>0</v>
      </c>
      <c r="H31" s="7">
        <v>0</v>
      </c>
      <c r="I31" s="162">
        <f>'P&amp;L'!F40</f>
        <v>7421</v>
      </c>
      <c r="J31" s="14">
        <f>SUM(D31:I31)</f>
        <v>7421</v>
      </c>
    </row>
    <row r="32" spans="2:10" ht="6" customHeight="1">
      <c r="B32" s="2"/>
      <c r="C32" s="3"/>
      <c r="D32" s="116"/>
      <c r="E32" s="116"/>
      <c r="F32" s="5"/>
      <c r="G32" s="5"/>
      <c r="H32" s="5"/>
      <c r="I32" s="6"/>
      <c r="J32" s="1"/>
    </row>
    <row r="33" spans="2:12" ht="15.75">
      <c r="B33" s="2" t="s">
        <v>102</v>
      </c>
      <c r="C33" s="3"/>
      <c r="D33" s="7">
        <f>SUM(D30:D31)</f>
        <v>337856</v>
      </c>
      <c r="E33" s="7">
        <f aca="true" t="shared" si="2" ref="E33:J33">SUM(E30:E31)</f>
        <v>165000</v>
      </c>
      <c r="F33" s="7">
        <f t="shared" si="2"/>
        <v>652695</v>
      </c>
      <c r="G33" s="7">
        <f t="shared" si="2"/>
        <v>17838</v>
      </c>
      <c r="H33" s="7">
        <f t="shared" si="2"/>
        <v>12486</v>
      </c>
      <c r="I33" s="7">
        <f t="shared" si="2"/>
        <v>-876680</v>
      </c>
      <c r="J33" s="7">
        <f t="shared" si="2"/>
        <v>309195</v>
      </c>
      <c r="K33" s="12"/>
      <c r="L33" s="144"/>
    </row>
    <row r="34" spans="2:10" ht="6" customHeight="1" thickBot="1">
      <c r="B34" s="2"/>
      <c r="C34" s="3"/>
      <c r="D34" s="25"/>
      <c r="E34" s="25"/>
      <c r="F34" s="25"/>
      <c r="G34" s="25"/>
      <c r="H34" s="25"/>
      <c r="I34" s="26"/>
      <c r="J34" s="26"/>
    </row>
    <row r="35" spans="2:10" ht="6" customHeight="1" thickTop="1">
      <c r="B35" s="2"/>
      <c r="C35" s="3"/>
      <c r="D35" s="27"/>
      <c r="E35" s="27"/>
      <c r="F35" s="27"/>
      <c r="G35" s="27"/>
      <c r="H35" s="27"/>
      <c r="I35" s="28"/>
      <c r="J35" s="28"/>
    </row>
    <row r="36" spans="2:10" ht="15.75" customHeight="1" hidden="1">
      <c r="B36" s="4" t="s">
        <v>73</v>
      </c>
      <c r="D36" s="1">
        <v>337856</v>
      </c>
      <c r="E36" s="1"/>
      <c r="F36" s="1">
        <v>517077</v>
      </c>
      <c r="G36" s="1">
        <v>17838</v>
      </c>
      <c r="H36" s="1">
        <v>5000</v>
      </c>
      <c r="I36" s="7">
        <f>-199426</f>
        <v>-199426</v>
      </c>
      <c r="J36" s="7">
        <f>685831</f>
        <v>685831</v>
      </c>
    </row>
    <row r="37" spans="2:10" ht="15.75" customHeight="1" hidden="1">
      <c r="B37" s="4" t="s">
        <v>72</v>
      </c>
      <c r="D37" s="24">
        <v>0</v>
      </c>
      <c r="E37" s="24"/>
      <c r="F37" s="24">
        <v>0</v>
      </c>
      <c r="G37" s="24">
        <v>0</v>
      </c>
      <c r="H37" s="24">
        <v>0</v>
      </c>
      <c r="I37" s="13">
        <f>-491932</f>
        <v>-491932</v>
      </c>
      <c r="J37" s="14">
        <f>SUM(D37:I37)</f>
        <v>-491932</v>
      </c>
    </row>
    <row r="38" spans="2:10" ht="6" customHeight="1" hidden="1">
      <c r="B38" s="2"/>
      <c r="C38" s="3"/>
      <c r="D38" s="5"/>
      <c r="E38" s="5"/>
      <c r="F38" s="5"/>
      <c r="G38" s="5"/>
      <c r="H38" s="5"/>
      <c r="I38" s="6"/>
      <c r="J38" s="1"/>
    </row>
    <row r="39" spans="2:10" ht="15.75" customHeight="1" hidden="1">
      <c r="B39" s="2" t="s">
        <v>74</v>
      </c>
      <c r="C39" s="3"/>
      <c r="D39" s="1">
        <f aca="true" t="shared" si="3" ref="D39:J39">SUM(D36:D37)</f>
        <v>337856</v>
      </c>
      <c r="E39" s="1"/>
      <c r="F39" s="1">
        <f t="shared" si="3"/>
        <v>517077</v>
      </c>
      <c r="G39" s="1">
        <f t="shared" si="3"/>
        <v>17838</v>
      </c>
      <c r="H39" s="1">
        <f t="shared" si="3"/>
        <v>5000</v>
      </c>
      <c r="I39" s="7">
        <f t="shared" si="3"/>
        <v>-691358</v>
      </c>
      <c r="J39" s="7">
        <f t="shared" si="3"/>
        <v>193899</v>
      </c>
    </row>
    <row r="40" spans="2:10" ht="6" customHeight="1" hidden="1" thickBot="1">
      <c r="B40" s="2"/>
      <c r="C40" s="3"/>
      <c r="D40" s="25"/>
      <c r="E40" s="25"/>
      <c r="F40" s="25"/>
      <c r="G40" s="25"/>
      <c r="H40" s="25"/>
      <c r="I40" s="26"/>
      <c r="J40" s="26"/>
    </row>
    <row r="41" spans="2:10" ht="6" customHeight="1" hidden="1" thickTop="1">
      <c r="B41" s="2"/>
      <c r="C41" s="3"/>
      <c r="D41" s="27"/>
      <c r="E41" s="27"/>
      <c r="F41" s="27"/>
      <c r="G41" s="27"/>
      <c r="H41" s="27"/>
      <c r="I41" s="28"/>
      <c r="J41" s="28"/>
    </row>
    <row r="42" spans="4:10" ht="15.75">
      <c r="D42" s="1"/>
      <c r="E42" s="1"/>
      <c r="F42" s="27"/>
      <c r="G42" s="27"/>
      <c r="H42" s="27"/>
      <c r="I42" s="28"/>
      <c r="J42" s="28"/>
    </row>
    <row r="43" spans="4:10" ht="3.75" customHeight="1">
      <c r="D43" s="1"/>
      <c r="E43" s="1"/>
      <c r="F43" s="27"/>
      <c r="G43" s="27"/>
      <c r="H43" s="27"/>
      <c r="I43" s="28"/>
      <c r="J43" s="28"/>
    </row>
    <row r="44" spans="4:10" ht="15.75">
      <c r="D44" s="1"/>
      <c r="E44" s="1"/>
      <c r="F44" s="27"/>
      <c r="G44" s="27"/>
      <c r="H44" s="27"/>
      <c r="I44" s="28"/>
      <c r="J44" s="28"/>
    </row>
    <row r="45" spans="4:10" ht="15.75">
      <c r="D45" s="1"/>
      <c r="E45" s="1"/>
      <c r="F45" s="27"/>
      <c r="G45" s="27"/>
      <c r="H45" s="27"/>
      <c r="I45" s="28"/>
      <c r="J45" s="28"/>
    </row>
    <row r="46" spans="2:10" ht="15.75" customHeight="1">
      <c r="B46" s="2"/>
      <c r="C46" s="3"/>
      <c r="D46" s="27"/>
      <c r="E46" s="27"/>
      <c r="F46" s="27"/>
      <c r="G46" s="27"/>
      <c r="H46" s="27"/>
      <c r="I46" s="28"/>
      <c r="J46" s="28"/>
    </row>
    <row r="47" spans="2:10" ht="15.75" customHeight="1">
      <c r="B47" s="2"/>
      <c r="C47" s="3"/>
      <c r="D47" s="27"/>
      <c r="E47" s="27"/>
      <c r="F47" s="27"/>
      <c r="G47" s="27"/>
      <c r="H47" s="27"/>
      <c r="I47" s="28"/>
      <c r="J47" s="28"/>
    </row>
    <row r="48" spans="2:10" ht="15.75" customHeight="1">
      <c r="B48" s="2"/>
      <c r="C48" s="3"/>
      <c r="D48" s="27"/>
      <c r="E48" s="27"/>
      <c r="F48" s="27"/>
      <c r="G48" s="27"/>
      <c r="H48" s="27"/>
      <c r="I48" s="28"/>
      <c r="J48" s="28"/>
    </row>
    <row r="49" spans="2:10" ht="15.75" customHeight="1">
      <c r="B49" s="2"/>
      <c r="C49" s="3"/>
      <c r="D49" s="27"/>
      <c r="E49" s="27"/>
      <c r="F49" s="27"/>
      <c r="G49" s="27"/>
      <c r="H49" s="27"/>
      <c r="I49" s="28"/>
      <c r="J49" s="28"/>
    </row>
    <row r="50" spans="2:8" s="28" customFormat="1" ht="15.75" customHeight="1">
      <c r="B50" s="114" t="s">
        <v>82</v>
      </c>
      <c r="C50" s="114"/>
      <c r="D50" s="114"/>
      <c r="E50" s="114"/>
      <c r="F50" s="114"/>
      <c r="G50" s="115"/>
      <c r="H50" s="115"/>
    </row>
    <row r="51" spans="2:10" ht="15.75" customHeight="1">
      <c r="B51" s="19" t="s">
        <v>138</v>
      </c>
      <c r="C51" s="3"/>
      <c r="D51" s="27"/>
      <c r="E51" s="27"/>
      <c r="F51" s="27"/>
      <c r="G51" s="27"/>
      <c r="H51" s="27"/>
      <c r="I51" s="28"/>
      <c r="J51" s="28"/>
    </row>
    <row r="54" ht="15.75">
      <c r="B54" s="2"/>
    </row>
  </sheetData>
  <mergeCells count="2">
    <mergeCell ref="F10:H10"/>
    <mergeCell ref="D10:E10"/>
  </mergeCells>
  <printOptions/>
  <pageMargins left="0.5" right="0.25" top="0.51" bottom="0.25" header="0.37" footer="0.25"/>
  <pageSetup firstPageNumber="13" useFirstPageNumber="1"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dimension ref="B1:K138"/>
  <sheetViews>
    <sheetView zoomScale="75" zoomScaleNormal="75" zoomScaleSheetLayoutView="100" workbookViewId="0" topLeftCell="A82">
      <selection activeCell="H143" sqref="H143"/>
    </sheetView>
  </sheetViews>
  <sheetFormatPr defaultColWidth="9.140625" defaultRowHeight="12.75" customHeight="1"/>
  <cols>
    <col min="1" max="1" width="3.28125" style="4" customWidth="1"/>
    <col min="2" max="2" width="28.8515625" style="4" customWidth="1"/>
    <col min="3" max="3" width="10.8515625" style="4" customWidth="1"/>
    <col min="4" max="4" width="21.28125" style="4" customWidth="1"/>
    <col min="5" max="5" width="15.7109375" style="121" customWidth="1"/>
    <col min="6" max="6" width="4.00390625" style="121" customWidth="1"/>
    <col min="7" max="7" width="15.7109375" style="204" hidden="1" customWidth="1"/>
    <col min="8" max="8" width="15.7109375" style="4" customWidth="1"/>
    <col min="9" max="9" width="4.57421875" style="4" customWidth="1"/>
    <col min="10" max="10" width="10.28125" style="4" bestFit="1" customWidth="1"/>
    <col min="11" max="11" width="8.00390625" style="4" customWidth="1"/>
    <col min="12" max="16384" width="6.7109375" style="4" customWidth="1"/>
  </cols>
  <sheetData>
    <row r="1" spans="7:11" s="29" customFormat="1" ht="15.75">
      <c r="G1" s="102"/>
      <c r="H1" s="38"/>
      <c r="I1" s="103"/>
      <c r="J1" s="103"/>
      <c r="K1" s="103"/>
    </row>
    <row r="2" spans="3:11" s="29" customFormat="1" ht="15.75">
      <c r="C2" s="38" t="s">
        <v>0</v>
      </c>
      <c r="G2" s="102"/>
      <c r="H2" s="172"/>
      <c r="I2" s="38"/>
      <c r="J2" s="104"/>
      <c r="K2" s="103"/>
    </row>
    <row r="3" spans="3:11" s="29" customFormat="1" ht="15.75">
      <c r="C3" s="37" t="s">
        <v>1</v>
      </c>
      <c r="G3" s="102"/>
      <c r="H3" s="173"/>
      <c r="I3" s="105"/>
      <c r="J3" s="106"/>
      <c r="K3" s="103"/>
    </row>
    <row r="4" spans="3:11" s="29" customFormat="1" ht="15.75">
      <c r="C4" s="38" t="s">
        <v>2</v>
      </c>
      <c r="G4" s="102"/>
      <c r="H4" s="102"/>
      <c r="I4" s="103"/>
      <c r="J4" s="103"/>
      <c r="K4" s="103"/>
    </row>
    <row r="5" spans="3:11" s="29" customFormat="1" ht="15.75">
      <c r="C5" s="38"/>
      <c r="G5" s="102"/>
      <c r="H5" s="102"/>
      <c r="I5" s="103"/>
      <c r="J5" s="103"/>
      <c r="K5" s="103"/>
    </row>
    <row r="6" spans="7:11" s="29" customFormat="1" ht="15.75">
      <c r="G6" s="102"/>
      <c r="H6" s="102"/>
      <c r="I6" s="103"/>
      <c r="J6" s="103"/>
      <c r="K6" s="103"/>
    </row>
    <row r="7" spans="2:7" s="95" customFormat="1" ht="15" customHeight="1">
      <c r="B7" s="95" t="s">
        <v>68</v>
      </c>
      <c r="G7" s="171"/>
    </row>
    <row r="8" spans="2:6" ht="15.75">
      <c r="B8" s="117"/>
      <c r="C8" s="117"/>
      <c r="D8" s="117"/>
      <c r="E8" s="118"/>
      <c r="F8" s="118"/>
    </row>
    <row r="9" spans="2:8" ht="15" customHeight="1">
      <c r="B9" s="119"/>
      <c r="C9" s="119"/>
      <c r="D9" s="119"/>
      <c r="E9" s="120" t="s">
        <v>69</v>
      </c>
      <c r="F9" s="120"/>
      <c r="G9" s="120" t="s">
        <v>71</v>
      </c>
      <c r="H9" s="120" t="s">
        <v>69</v>
      </c>
    </row>
    <row r="10" spans="2:8" ht="15.75" customHeight="1">
      <c r="B10" s="19"/>
      <c r="C10" s="19"/>
      <c r="D10" s="19"/>
      <c r="E10" s="122" t="s">
        <v>95</v>
      </c>
      <c r="F10" s="122"/>
      <c r="G10" s="122" t="s">
        <v>70</v>
      </c>
      <c r="H10" s="122" t="s">
        <v>95</v>
      </c>
    </row>
    <row r="11" spans="2:8" ht="15.75" customHeight="1">
      <c r="B11" s="19"/>
      <c r="C11" s="19"/>
      <c r="D11" s="19"/>
      <c r="E11" s="122" t="s">
        <v>104</v>
      </c>
      <c r="F11" s="122"/>
      <c r="G11" s="122"/>
      <c r="H11" s="122" t="s">
        <v>103</v>
      </c>
    </row>
    <row r="12" spans="2:8" s="21" customFormat="1" ht="16.5" customHeight="1">
      <c r="B12" s="123"/>
      <c r="C12" s="123"/>
      <c r="D12" s="123"/>
      <c r="E12" s="124" t="s">
        <v>3</v>
      </c>
      <c r="F12" s="164"/>
      <c r="G12" s="124" t="s">
        <v>3</v>
      </c>
      <c r="H12" s="124" t="s">
        <v>3</v>
      </c>
    </row>
    <row r="13" spans="2:4" ht="15.75">
      <c r="B13" s="21" t="s">
        <v>23</v>
      </c>
      <c r="C13" s="21"/>
      <c r="D13" s="21"/>
    </row>
    <row r="14" spans="2:8" ht="15.75">
      <c r="B14" s="4" t="s">
        <v>110</v>
      </c>
      <c r="E14" s="12">
        <f>7699</f>
        <v>7699</v>
      </c>
      <c r="F14" s="12"/>
      <c r="G14" s="12">
        <f>-488622</f>
        <v>-488622</v>
      </c>
      <c r="H14" s="12">
        <f>-18727</f>
        <v>-18727</v>
      </c>
    </row>
    <row r="15" spans="2:8" ht="15.75">
      <c r="B15" s="125" t="s">
        <v>24</v>
      </c>
      <c r="C15" s="125"/>
      <c r="D15" s="125"/>
      <c r="E15" s="12"/>
      <c r="F15" s="12"/>
      <c r="G15" s="12"/>
      <c r="H15" s="12"/>
    </row>
    <row r="16" spans="2:8" ht="15.75">
      <c r="B16" s="126" t="s">
        <v>26</v>
      </c>
      <c r="C16" s="126"/>
      <c r="D16" s="126"/>
      <c r="E16" s="8">
        <v>90171</v>
      </c>
      <c r="F16" s="8"/>
      <c r="G16" s="12">
        <f>243789</f>
        <v>243789</v>
      </c>
      <c r="H16" s="8">
        <f>101121</f>
        <v>101121</v>
      </c>
    </row>
    <row r="17" spans="2:8" ht="15.75">
      <c r="B17" s="126" t="s">
        <v>111</v>
      </c>
      <c r="C17" s="126"/>
      <c r="D17" s="126"/>
      <c r="E17" s="8">
        <v>2992</v>
      </c>
      <c r="F17" s="8"/>
      <c r="G17" s="12">
        <f>95715</f>
        <v>95715</v>
      </c>
      <c r="H17" s="8">
        <f>2940</f>
        <v>2940</v>
      </c>
    </row>
    <row r="18" spans="2:8" ht="15.75">
      <c r="B18" s="126" t="s">
        <v>19</v>
      </c>
      <c r="C18" s="126"/>
      <c r="D18" s="126"/>
      <c r="E18" s="7">
        <v>1808</v>
      </c>
      <c r="F18" s="7"/>
      <c r="G18" s="12">
        <v>8746</v>
      </c>
      <c r="H18" s="7">
        <f>1798</f>
        <v>1798</v>
      </c>
    </row>
    <row r="19" spans="2:8" ht="15.75">
      <c r="B19" s="126" t="s">
        <v>25</v>
      </c>
      <c r="C19" s="126"/>
      <c r="D19" s="126"/>
      <c r="E19" s="8">
        <f>1512</f>
        <v>1512</v>
      </c>
      <c r="F19" s="8"/>
      <c r="G19" s="12">
        <f>1812</f>
        <v>1812</v>
      </c>
      <c r="H19" s="8">
        <f>1514</f>
        <v>1514</v>
      </c>
    </row>
    <row r="20" spans="2:8" ht="15.75">
      <c r="B20" s="126" t="s">
        <v>87</v>
      </c>
      <c r="C20" s="127"/>
      <c r="D20" s="127"/>
      <c r="E20" s="143"/>
      <c r="F20" s="143"/>
      <c r="G20" s="12"/>
      <c r="H20" s="143"/>
    </row>
    <row r="21" spans="2:8" ht="15.75">
      <c r="B21" s="129" t="s">
        <v>92</v>
      </c>
      <c r="C21" s="128"/>
      <c r="D21" s="128"/>
      <c r="E21" s="161">
        <v>42</v>
      </c>
      <c r="F21" s="161"/>
      <c r="G21" s="12">
        <f>152685</f>
        <v>152685</v>
      </c>
      <c r="H21" s="161">
        <f>3664</f>
        <v>3664</v>
      </c>
    </row>
    <row r="22" spans="2:8" ht="15.75">
      <c r="B22" s="126" t="s">
        <v>140</v>
      </c>
      <c r="C22" s="126"/>
      <c r="D22" s="126"/>
      <c r="E22" s="8">
        <v>1406</v>
      </c>
      <c r="F22" s="8"/>
      <c r="G22" s="12">
        <f>301715</f>
        <v>301715</v>
      </c>
      <c r="H22" s="8">
        <f>1187</f>
        <v>1187</v>
      </c>
    </row>
    <row r="23" spans="2:8" ht="15.75">
      <c r="B23" s="126" t="s">
        <v>144</v>
      </c>
      <c r="C23" s="126"/>
      <c r="D23" s="126"/>
      <c r="E23" s="8">
        <v>0</v>
      </c>
      <c r="F23" s="8"/>
      <c r="G23" s="12">
        <v>726</v>
      </c>
      <c r="H23" s="8">
        <f>-650</f>
        <v>-650</v>
      </c>
    </row>
    <row r="24" spans="2:8" ht="15.75">
      <c r="B24" s="126" t="s">
        <v>145</v>
      </c>
      <c r="C24" s="126"/>
      <c r="D24" s="126"/>
      <c r="E24" s="7">
        <v>797</v>
      </c>
      <c r="F24" s="7"/>
      <c r="G24" s="12"/>
      <c r="H24" s="7">
        <v>0</v>
      </c>
    </row>
    <row r="25" spans="2:8" ht="15.75">
      <c r="B25" s="205" t="s">
        <v>157</v>
      </c>
      <c r="C25" s="126"/>
      <c r="D25" s="126"/>
      <c r="E25" s="7">
        <f>-142</f>
        <v>-142</v>
      </c>
      <c r="F25" s="7"/>
      <c r="G25" s="12"/>
      <c r="H25" s="7">
        <f>4425</f>
        <v>4425</v>
      </c>
    </row>
    <row r="26" spans="2:8" ht="15.75">
      <c r="B26" s="205" t="s">
        <v>91</v>
      </c>
      <c r="C26" s="126"/>
      <c r="D26" s="126"/>
      <c r="E26" s="7">
        <v>440</v>
      </c>
      <c r="F26" s="7"/>
      <c r="G26" s="12"/>
      <c r="H26" s="7">
        <v>0</v>
      </c>
    </row>
    <row r="27" spans="5:8" ht="4.5" customHeight="1">
      <c r="E27" s="14"/>
      <c r="F27" s="7"/>
      <c r="G27" s="14"/>
      <c r="H27" s="206"/>
    </row>
    <row r="28" spans="5:7" ht="4.5" customHeight="1">
      <c r="E28" s="7"/>
      <c r="F28" s="7"/>
      <c r="G28" s="7"/>
    </row>
    <row r="29" spans="2:11" ht="15.75">
      <c r="B29" s="4" t="s">
        <v>27</v>
      </c>
      <c r="E29" s="7">
        <f>SUM(E14:E27)</f>
        <v>106725</v>
      </c>
      <c r="F29" s="7"/>
      <c r="G29" s="1">
        <f>SUM(G14:G27)</f>
        <v>316566</v>
      </c>
      <c r="H29" s="7">
        <f>SUM(H14:H27)</f>
        <v>97272</v>
      </c>
      <c r="I29" s="119"/>
      <c r="J29" s="144"/>
      <c r="K29" s="144"/>
    </row>
    <row r="30" spans="2:9" ht="15.75">
      <c r="B30" s="126" t="s">
        <v>88</v>
      </c>
      <c r="C30" s="126"/>
      <c r="D30" s="126"/>
      <c r="E30" s="12">
        <f>-372611+236796</f>
        <v>-135815</v>
      </c>
      <c r="F30" s="12"/>
      <c r="G30" s="12">
        <f>-268346-105874</f>
        <v>-374220</v>
      </c>
      <c r="H30" s="12">
        <f>-74295</f>
        <v>-74295</v>
      </c>
      <c r="I30" s="204"/>
    </row>
    <row r="31" spans="2:9" s="129" customFormat="1" ht="15.75">
      <c r="B31" s="126" t="s">
        <v>115</v>
      </c>
      <c r="E31" s="11">
        <v>-177</v>
      </c>
      <c r="F31" s="11"/>
      <c r="G31" s="207">
        <f>-38017</f>
        <v>-38017</v>
      </c>
      <c r="H31" s="11">
        <v>605</v>
      </c>
      <c r="I31" s="208"/>
    </row>
    <row r="32" spans="2:8" ht="15.75">
      <c r="B32" s="126" t="s">
        <v>76</v>
      </c>
      <c r="C32" s="126"/>
      <c r="D32" s="126"/>
      <c r="E32" s="12">
        <f>1256+252</f>
        <v>1508</v>
      </c>
      <c r="F32" s="12"/>
      <c r="G32" s="12">
        <f>63802</f>
        <v>63802</v>
      </c>
      <c r="H32" s="12">
        <f>-682-5810</f>
        <v>-6492</v>
      </c>
    </row>
    <row r="33" spans="2:8" ht="15.75">
      <c r="B33" s="126" t="s">
        <v>112</v>
      </c>
      <c r="C33" s="126"/>
      <c r="D33" s="126"/>
      <c r="E33" s="7">
        <v>46496</v>
      </c>
      <c r="F33" s="7"/>
      <c r="G33" s="12">
        <f>23499</f>
        <v>23499</v>
      </c>
      <c r="H33" s="7">
        <f>-11029</f>
        <v>-11029</v>
      </c>
    </row>
    <row r="34" spans="2:8" s="28" customFormat="1" ht="15.75">
      <c r="B34" s="126" t="s">
        <v>113</v>
      </c>
      <c r="C34" s="126"/>
      <c r="D34" s="126"/>
      <c r="E34" s="7">
        <f>96437+12547</f>
        <v>108984</v>
      </c>
      <c r="F34" s="7"/>
      <c r="G34" s="7">
        <f>-641013</f>
        <v>-641013</v>
      </c>
      <c r="H34" s="7">
        <f>59889</f>
        <v>59889</v>
      </c>
    </row>
    <row r="35" spans="2:8" s="28" customFormat="1" ht="15.75">
      <c r="B35" s="126" t="s">
        <v>114</v>
      </c>
      <c r="C35" s="126"/>
      <c r="D35" s="126"/>
      <c r="E35" s="7">
        <f>-10760+4449</f>
        <v>-6311</v>
      </c>
      <c r="F35" s="7"/>
      <c r="G35" s="7">
        <f>-29123+36218+1</f>
        <v>7096</v>
      </c>
      <c r="H35" s="7">
        <f>-2279+2918</f>
        <v>639</v>
      </c>
    </row>
    <row r="36" spans="2:8" s="28" customFormat="1" ht="15.75">
      <c r="B36" s="126" t="s">
        <v>153</v>
      </c>
      <c r="C36" s="126"/>
      <c r="D36" s="126"/>
      <c r="E36" s="14">
        <v>-10379</v>
      </c>
      <c r="F36" s="7"/>
      <c r="G36" s="14">
        <f>111037</f>
        <v>111037</v>
      </c>
      <c r="H36" s="14">
        <f>2535</f>
        <v>2535</v>
      </c>
    </row>
    <row r="37" spans="5:7" ht="4.5" customHeight="1">
      <c r="E37" s="7"/>
      <c r="F37" s="7"/>
      <c r="G37" s="7"/>
    </row>
    <row r="38" spans="2:8" ht="15.75">
      <c r="B38" s="4" t="s">
        <v>146</v>
      </c>
      <c r="E38" s="7">
        <f>SUM(E29:E36)</f>
        <v>111031</v>
      </c>
      <c r="F38" s="7"/>
      <c r="G38" s="12">
        <f>SUM(G29:G36)</f>
        <v>-531250</v>
      </c>
      <c r="H38" s="7">
        <f>SUM(H29:H36)</f>
        <v>69124</v>
      </c>
    </row>
    <row r="39" spans="2:8" ht="15.75">
      <c r="B39" s="209" t="s">
        <v>158</v>
      </c>
      <c r="C39" s="209"/>
      <c r="D39" s="209"/>
      <c r="E39" s="12">
        <f>-297</f>
        <v>-297</v>
      </c>
      <c r="F39" s="12"/>
      <c r="G39" s="12">
        <f>-468</f>
        <v>-468</v>
      </c>
      <c r="H39" s="12">
        <v>0</v>
      </c>
    </row>
    <row r="40" spans="2:8" ht="4.5" customHeight="1">
      <c r="B40" s="209"/>
      <c r="C40" s="209"/>
      <c r="D40" s="209"/>
      <c r="E40" s="140"/>
      <c r="F40" s="7"/>
      <c r="G40" s="14"/>
      <c r="H40" s="140"/>
    </row>
    <row r="41" spans="2:8" ht="4.5" customHeight="1">
      <c r="B41" s="209"/>
      <c r="C41" s="209"/>
      <c r="D41" s="209"/>
      <c r="E41" s="139"/>
      <c r="F41" s="7"/>
      <c r="G41" s="7"/>
      <c r="H41" s="139"/>
    </row>
    <row r="42" spans="2:8" ht="15.75">
      <c r="B42" s="4" t="s">
        <v>152</v>
      </c>
      <c r="E42" s="139">
        <f>SUM(E38:E39)</f>
        <v>110734</v>
      </c>
      <c r="F42" s="7"/>
      <c r="G42" s="7">
        <f>SUM(G38:G39)</f>
        <v>-531718</v>
      </c>
      <c r="H42" s="139">
        <f>SUM(H38:H39)</f>
        <v>69124</v>
      </c>
    </row>
    <row r="43" spans="2:8" ht="4.5" customHeight="1">
      <c r="B43" s="209"/>
      <c r="C43" s="209"/>
      <c r="D43" s="209"/>
      <c r="E43" s="140"/>
      <c r="F43" s="7"/>
      <c r="G43" s="14"/>
      <c r="H43" s="140"/>
    </row>
    <row r="44" spans="2:6" ht="4.5" customHeight="1">
      <c r="B44" s="209"/>
      <c r="C44" s="209"/>
      <c r="D44" s="209"/>
      <c r="E44" s="210"/>
      <c r="F44" s="12"/>
    </row>
    <row r="45" spans="5:6" ht="12.75" customHeight="1">
      <c r="E45" s="12"/>
      <c r="F45" s="12"/>
    </row>
    <row r="46" spans="5:8" ht="12.75" customHeight="1">
      <c r="E46" s="12"/>
      <c r="F46" s="12"/>
      <c r="H46" s="135" t="s">
        <v>165</v>
      </c>
    </row>
    <row r="47" spans="2:8" ht="43.5" customHeight="1">
      <c r="B47" s="203"/>
      <c r="C47" s="211"/>
      <c r="D47" s="211"/>
      <c r="E47" s="211"/>
      <c r="F47" s="211"/>
      <c r="G47" s="211"/>
      <c r="H47" s="211"/>
    </row>
    <row r="48" spans="2:8" ht="12.75" customHeight="1">
      <c r="B48" s="21"/>
      <c r="E48" s="12"/>
      <c r="F48" s="12"/>
      <c r="H48" s="38"/>
    </row>
    <row r="49" spans="3:11" s="29" customFormat="1" ht="15.75">
      <c r="C49" s="38" t="s">
        <v>0</v>
      </c>
      <c r="G49" s="102"/>
      <c r="H49" s="172"/>
      <c r="I49" s="38"/>
      <c r="J49" s="104"/>
      <c r="K49" s="103"/>
    </row>
    <row r="50" spans="3:11" s="29" customFormat="1" ht="15.75">
      <c r="C50" s="37" t="s">
        <v>1</v>
      </c>
      <c r="G50" s="102"/>
      <c r="H50" s="173"/>
      <c r="I50" s="105"/>
      <c r="J50" s="106"/>
      <c r="K50" s="103"/>
    </row>
    <row r="51" spans="3:11" s="29" customFormat="1" ht="15.75">
      <c r="C51" s="38" t="s">
        <v>2</v>
      </c>
      <c r="G51" s="102"/>
      <c r="H51" s="102"/>
      <c r="I51" s="103"/>
      <c r="J51" s="103"/>
      <c r="K51" s="103"/>
    </row>
    <row r="52" spans="7:11" s="29" customFormat="1" ht="15.75">
      <c r="G52" s="102"/>
      <c r="H52" s="102"/>
      <c r="I52" s="103"/>
      <c r="J52" s="103"/>
      <c r="K52" s="103"/>
    </row>
    <row r="53" s="29" customFormat="1" ht="15.75">
      <c r="G53" s="103"/>
    </row>
    <row r="54" spans="2:7" s="95" customFormat="1" ht="15" customHeight="1">
      <c r="B54" s="95" t="s">
        <v>162</v>
      </c>
      <c r="G54" s="171"/>
    </row>
    <row r="55" spans="2:6" ht="15.75">
      <c r="B55" s="117"/>
      <c r="C55" s="117"/>
      <c r="D55" s="117"/>
      <c r="E55" s="118"/>
      <c r="F55" s="118"/>
    </row>
    <row r="56" spans="2:8" ht="15" customHeight="1">
      <c r="B56" s="119"/>
      <c r="C56" s="119"/>
      <c r="D56" s="119"/>
      <c r="E56" s="120" t="s">
        <v>69</v>
      </c>
      <c r="F56" s="120"/>
      <c r="G56" s="120" t="s">
        <v>71</v>
      </c>
      <c r="H56" s="120" t="s">
        <v>69</v>
      </c>
    </row>
    <row r="57" spans="2:8" ht="15.75" customHeight="1">
      <c r="B57" s="19"/>
      <c r="C57" s="19"/>
      <c r="D57" s="19"/>
      <c r="E57" s="122" t="s">
        <v>95</v>
      </c>
      <c r="F57" s="122"/>
      <c r="G57" s="122" t="s">
        <v>70</v>
      </c>
      <c r="H57" s="122" t="s">
        <v>95</v>
      </c>
    </row>
    <row r="58" spans="2:8" ht="15.75" customHeight="1">
      <c r="B58" s="19"/>
      <c r="C58" s="19"/>
      <c r="D58" s="19"/>
      <c r="E58" s="122" t="s">
        <v>104</v>
      </c>
      <c r="F58" s="122"/>
      <c r="G58" s="122"/>
      <c r="H58" s="122" t="s">
        <v>103</v>
      </c>
    </row>
    <row r="59" spans="2:8" s="21" customFormat="1" ht="16.5" customHeight="1">
      <c r="B59" s="123"/>
      <c r="C59" s="123"/>
      <c r="D59" s="123"/>
      <c r="E59" s="124" t="s">
        <v>3</v>
      </c>
      <c r="F59" s="164"/>
      <c r="G59" s="124" t="s">
        <v>3</v>
      </c>
      <c r="H59" s="124" t="s">
        <v>3</v>
      </c>
    </row>
    <row r="60" spans="2:7" s="21" customFormat="1" ht="15.75" customHeight="1">
      <c r="B60" s="21" t="s">
        <v>28</v>
      </c>
      <c r="E60" s="12"/>
      <c r="F60" s="12"/>
      <c r="G60" s="212"/>
    </row>
    <row r="61" spans="2:8" s="21" customFormat="1" ht="15.75" customHeight="1">
      <c r="B61" s="126" t="s">
        <v>79</v>
      </c>
      <c r="C61" s="126"/>
      <c r="D61" s="126"/>
      <c r="E61" s="7">
        <f>-1641</f>
        <v>-1641</v>
      </c>
      <c r="F61" s="7"/>
      <c r="G61" s="213">
        <f>-166746</f>
        <v>-166746</v>
      </c>
      <c r="H61" s="7">
        <f>-701</f>
        <v>-701</v>
      </c>
    </row>
    <row r="62" spans="2:8" s="21" customFormat="1" ht="15.75" customHeight="1">
      <c r="B62" s="126" t="s">
        <v>64</v>
      </c>
      <c r="C62" s="126"/>
      <c r="D62" s="126"/>
      <c r="E62" s="7">
        <v>-1419</v>
      </c>
      <c r="F62" s="7"/>
      <c r="G62" s="213">
        <f>-8891</f>
        <v>-8891</v>
      </c>
      <c r="H62" s="7">
        <f>-6</f>
        <v>-6</v>
      </c>
    </row>
    <row r="63" spans="2:8" s="21" customFormat="1" ht="6.75" customHeight="1">
      <c r="B63" s="126"/>
      <c r="C63" s="126"/>
      <c r="D63" s="126"/>
      <c r="E63" s="14"/>
      <c r="F63" s="7"/>
      <c r="G63" s="213"/>
      <c r="H63" s="214"/>
    </row>
    <row r="64" spans="2:8" s="21" customFormat="1" ht="6.75" customHeight="1">
      <c r="B64" s="126"/>
      <c r="C64" s="126"/>
      <c r="D64" s="126"/>
      <c r="E64" s="7"/>
      <c r="F64" s="7"/>
      <c r="G64" s="213"/>
      <c r="H64" s="7"/>
    </row>
    <row r="65" spans="2:8" s="21" customFormat="1" ht="12.75" customHeight="1">
      <c r="B65" s="4" t="s">
        <v>147</v>
      </c>
      <c r="C65" s="4"/>
      <c r="D65" s="4"/>
      <c r="E65" s="7">
        <f>SUM(E61:E63)</f>
        <v>-3060</v>
      </c>
      <c r="F65" s="7"/>
      <c r="G65" s="7">
        <f>SUM(G61:G62)</f>
        <v>-175637</v>
      </c>
      <c r="H65" s="7">
        <f>SUM(H61:H63)</f>
        <v>-707</v>
      </c>
    </row>
    <row r="66" spans="2:8" s="21" customFormat="1" ht="4.5" customHeight="1">
      <c r="B66" s="117"/>
      <c r="C66" s="117"/>
      <c r="D66" s="117"/>
      <c r="E66" s="130"/>
      <c r="F66" s="159"/>
      <c r="G66" s="130"/>
      <c r="H66" s="130"/>
    </row>
    <row r="67" spans="2:7" s="21" customFormat="1" ht="4.5" customHeight="1">
      <c r="B67" s="117"/>
      <c r="C67" s="117"/>
      <c r="D67" s="117"/>
      <c r="E67" s="159"/>
      <c r="F67" s="159"/>
      <c r="G67" s="159"/>
    </row>
    <row r="68" spans="2:6" ht="15.75">
      <c r="B68" s="21" t="s">
        <v>29</v>
      </c>
      <c r="C68" s="21"/>
      <c r="D68" s="21"/>
      <c r="E68" s="12"/>
      <c r="F68" s="12"/>
    </row>
    <row r="69" spans="2:8" ht="15.75">
      <c r="B69" s="215" t="s">
        <v>80</v>
      </c>
      <c r="C69" s="21"/>
      <c r="D69" s="21"/>
      <c r="E69" s="12">
        <v>3773</v>
      </c>
      <c r="F69" s="12"/>
      <c r="H69" s="12">
        <f>5754</f>
        <v>5754</v>
      </c>
    </row>
    <row r="70" spans="2:8" s="28" customFormat="1" ht="15.75">
      <c r="B70" s="131" t="s">
        <v>159</v>
      </c>
      <c r="C70" s="131"/>
      <c r="D70" s="131"/>
      <c r="E70" s="163">
        <f>-417692+300000</f>
        <v>-117692</v>
      </c>
      <c r="F70" s="163"/>
      <c r="G70" s="7">
        <f>702604</f>
        <v>702604</v>
      </c>
      <c r="H70" s="163">
        <f>5565</f>
        <v>5565</v>
      </c>
    </row>
    <row r="71" spans="2:8" s="28" customFormat="1" ht="15.75">
      <c r="B71" s="131" t="s">
        <v>30</v>
      </c>
      <c r="C71" s="131"/>
      <c r="D71" s="131"/>
      <c r="E71" s="7">
        <f>-595-1356</f>
        <v>-1951</v>
      </c>
      <c r="F71" s="7"/>
      <c r="G71" s="7">
        <f>-28574</f>
        <v>-28574</v>
      </c>
      <c r="H71" s="7">
        <f>-1357</f>
        <v>-1357</v>
      </c>
    </row>
    <row r="72" spans="2:8" s="28" customFormat="1" ht="15.75">
      <c r="B72" s="29" t="s">
        <v>89</v>
      </c>
      <c r="C72" s="131"/>
      <c r="D72" s="131"/>
      <c r="E72" s="7">
        <f>-997-3329</f>
        <v>-4326</v>
      </c>
      <c r="F72" s="7"/>
      <c r="G72" s="7">
        <v>0</v>
      </c>
      <c r="H72" s="7">
        <f>-4041</f>
        <v>-4041</v>
      </c>
    </row>
    <row r="73" spans="2:8" s="28" customFormat="1" ht="15.75">
      <c r="B73" s="131" t="s">
        <v>160</v>
      </c>
      <c r="C73" s="131"/>
      <c r="D73" s="131"/>
      <c r="E73" s="7">
        <f>-1438-263</f>
        <v>-1701</v>
      </c>
      <c r="F73" s="7"/>
      <c r="G73" s="7">
        <f>-10501</f>
        <v>-10501</v>
      </c>
      <c r="H73" s="7">
        <f>-3469</f>
        <v>-3469</v>
      </c>
    </row>
    <row r="74" spans="2:8" s="28" customFormat="1" ht="15.75">
      <c r="B74" s="131" t="s">
        <v>164</v>
      </c>
      <c r="C74" s="131"/>
      <c r="D74" s="131"/>
      <c r="E74" s="7">
        <v>60</v>
      </c>
      <c r="F74" s="7"/>
      <c r="G74" s="7">
        <f>-613</f>
        <v>-613</v>
      </c>
      <c r="H74" s="7">
        <v>-65</v>
      </c>
    </row>
    <row r="75" spans="5:8" s="28" customFormat="1" ht="4.5" customHeight="1">
      <c r="E75" s="14"/>
      <c r="F75" s="7"/>
      <c r="G75" s="14"/>
      <c r="H75" s="14"/>
    </row>
    <row r="76" spans="5:8" s="28" customFormat="1" ht="4.5" customHeight="1">
      <c r="E76" s="7"/>
      <c r="F76" s="7"/>
      <c r="G76" s="7"/>
      <c r="H76" s="7"/>
    </row>
    <row r="77" spans="2:8" ht="15.75">
      <c r="B77" s="4" t="s">
        <v>149</v>
      </c>
      <c r="E77" s="7">
        <f>SUM(E69:E76)</f>
        <v>-121837</v>
      </c>
      <c r="F77" s="7"/>
      <c r="G77" s="7">
        <f>SUM(G70:G76)</f>
        <v>662916</v>
      </c>
      <c r="H77" s="7">
        <f>SUM(H69:H76)</f>
        <v>2387</v>
      </c>
    </row>
    <row r="78" spans="2:8" ht="4.5" customHeight="1">
      <c r="B78" s="132"/>
      <c r="C78" s="132"/>
      <c r="D78" s="132"/>
      <c r="E78" s="14"/>
      <c r="F78" s="7"/>
      <c r="G78" s="14"/>
      <c r="H78" s="14"/>
    </row>
    <row r="79" spans="2:7" ht="4.5" customHeight="1">
      <c r="B79" s="132"/>
      <c r="C79" s="132"/>
      <c r="D79" s="132"/>
      <c r="E79" s="7"/>
      <c r="F79" s="7"/>
      <c r="G79" s="4"/>
    </row>
    <row r="80" spans="2:8" ht="15.75">
      <c r="B80" s="4" t="s">
        <v>148</v>
      </c>
      <c r="E80" s="7">
        <f>E42+E65+E77</f>
        <v>-14163</v>
      </c>
      <c r="F80" s="7"/>
      <c r="G80" s="7">
        <f>G42+G65+G77</f>
        <v>-44439</v>
      </c>
      <c r="H80" s="7">
        <f>H42+H65+H77</f>
        <v>70804</v>
      </c>
    </row>
    <row r="81" spans="2:8" ht="15.75">
      <c r="B81" s="4" t="s">
        <v>143</v>
      </c>
      <c r="E81" s="12">
        <f>159675</f>
        <v>159675</v>
      </c>
      <c r="F81" s="12"/>
      <c r="G81" s="12">
        <f>6227</f>
        <v>6227</v>
      </c>
      <c r="H81" s="12">
        <v>99703</v>
      </c>
    </row>
    <row r="82" spans="5:8" ht="4.5" customHeight="1">
      <c r="E82" s="12"/>
      <c r="F82" s="12"/>
      <c r="G82" s="12"/>
      <c r="H82" s="12"/>
    </row>
    <row r="83" spans="5:8" ht="4.5" customHeight="1">
      <c r="E83" s="116"/>
      <c r="F83" s="7"/>
      <c r="G83" s="116"/>
      <c r="H83" s="116"/>
    </row>
    <row r="84" spans="2:8" ht="15.75">
      <c r="B84" s="4" t="s">
        <v>142</v>
      </c>
      <c r="E84" s="7">
        <f>SUM(E80:E83)</f>
        <v>145512</v>
      </c>
      <c r="F84" s="7"/>
      <c r="G84" s="7">
        <f>SUM(G80:G83)</f>
        <v>-38212</v>
      </c>
      <c r="H84" s="7">
        <f>SUM(H80:H83)</f>
        <v>170507</v>
      </c>
    </row>
    <row r="85" spans="5:8" ht="4.5" customHeight="1" thickBot="1">
      <c r="E85" s="133"/>
      <c r="F85" s="1"/>
      <c r="G85" s="133"/>
      <c r="H85" s="133"/>
    </row>
    <row r="86" spans="7:8" ht="6" customHeight="1" thickTop="1">
      <c r="G86" s="121"/>
      <c r="H86" s="121"/>
    </row>
    <row r="87" spans="2:8" ht="12.75" customHeight="1" hidden="1">
      <c r="B87" s="4" t="s">
        <v>31</v>
      </c>
      <c r="G87" s="121"/>
      <c r="H87" s="121"/>
    </row>
    <row r="88" spans="7:8" ht="6" customHeight="1" hidden="1">
      <c r="G88" s="121"/>
      <c r="H88" s="121"/>
    </row>
    <row r="89" spans="2:8" ht="12.75" customHeight="1" hidden="1">
      <c r="B89" s="4" t="s">
        <v>32</v>
      </c>
      <c r="E89" s="1">
        <f>E84</f>
        <v>145512</v>
      </c>
      <c r="F89" s="1"/>
      <c r="G89" s="1">
        <f>G84</f>
        <v>-38212</v>
      </c>
      <c r="H89" s="1">
        <f>H84</f>
        <v>170507</v>
      </c>
    </row>
    <row r="90" spans="7:8" ht="6" customHeight="1" hidden="1">
      <c r="G90" s="121"/>
      <c r="H90" s="121"/>
    </row>
    <row r="91" spans="7:8" ht="6" customHeight="1" hidden="1">
      <c r="G91" s="121"/>
      <c r="H91" s="121"/>
    </row>
    <row r="92" spans="2:8" ht="12.75" customHeight="1" hidden="1">
      <c r="B92" s="4" t="s">
        <v>33</v>
      </c>
      <c r="G92" s="121"/>
      <c r="H92" s="121"/>
    </row>
    <row r="93" spans="5:8" ht="4.5" customHeight="1" hidden="1">
      <c r="E93" s="134"/>
      <c r="F93" s="1"/>
      <c r="G93" s="134"/>
      <c r="H93" s="134"/>
    </row>
    <row r="94" spans="5:8" ht="4.5" customHeight="1" hidden="1">
      <c r="E94" s="1"/>
      <c r="F94" s="1"/>
      <c r="G94" s="1"/>
      <c r="H94" s="1"/>
    </row>
    <row r="95" spans="2:8" ht="12.75" customHeight="1" hidden="1">
      <c r="B95" s="4" t="s">
        <v>34</v>
      </c>
      <c r="G95" s="121"/>
      <c r="H95" s="121"/>
    </row>
    <row r="96" spans="5:8" ht="4.5" customHeight="1" hidden="1">
      <c r="E96" s="133"/>
      <c r="F96" s="1"/>
      <c r="G96" s="133"/>
      <c r="H96" s="133"/>
    </row>
    <row r="97" spans="7:8" ht="4.5" customHeight="1" hidden="1">
      <c r="G97" s="121"/>
      <c r="H97" s="121"/>
    </row>
    <row r="98" spans="2:8" ht="12.75" customHeight="1" hidden="1">
      <c r="B98" s="4" t="s">
        <v>35</v>
      </c>
      <c r="G98" s="121"/>
      <c r="H98" s="121"/>
    </row>
    <row r="99" spans="5:8" s="135" customFormat="1" ht="6" customHeight="1" hidden="1">
      <c r="E99" s="136"/>
      <c r="F99" s="136"/>
      <c r="G99" s="136"/>
      <c r="H99" s="136"/>
    </row>
    <row r="100" spans="2:8" ht="12.75" customHeight="1" hidden="1">
      <c r="B100" s="4" t="s">
        <v>36</v>
      </c>
      <c r="G100" s="121"/>
      <c r="H100" s="121"/>
    </row>
    <row r="101" spans="2:8" ht="12.75" customHeight="1" hidden="1">
      <c r="B101" s="4" t="s">
        <v>37</v>
      </c>
      <c r="G101" s="121"/>
      <c r="H101" s="121"/>
    </row>
    <row r="102" spans="2:8" ht="12.75" customHeight="1" hidden="1">
      <c r="B102" s="4" t="s">
        <v>38</v>
      </c>
      <c r="G102" s="121"/>
      <c r="H102" s="121"/>
    </row>
    <row r="103" spans="2:8" ht="12.75" customHeight="1" hidden="1">
      <c r="B103" s="4" t="s">
        <v>39</v>
      </c>
      <c r="G103" s="121"/>
      <c r="H103" s="121"/>
    </row>
    <row r="104" spans="2:8" ht="12.75" customHeight="1" hidden="1">
      <c r="B104" s="4" t="s">
        <v>40</v>
      </c>
      <c r="G104" s="121"/>
      <c r="H104" s="121"/>
    </row>
    <row r="105" spans="2:8" ht="12.75" customHeight="1" hidden="1">
      <c r="B105" s="4" t="s">
        <v>41</v>
      </c>
      <c r="G105" s="121"/>
      <c r="H105" s="121"/>
    </row>
    <row r="106" spans="2:8" ht="12.75" customHeight="1" hidden="1">
      <c r="B106" s="4" t="s">
        <v>42</v>
      </c>
      <c r="G106" s="121"/>
      <c r="H106" s="121"/>
    </row>
    <row r="107" spans="2:8" ht="12.75" customHeight="1" hidden="1">
      <c r="B107" s="4" t="s">
        <v>43</v>
      </c>
      <c r="G107" s="121"/>
      <c r="H107" s="121"/>
    </row>
    <row r="108" spans="5:8" ht="4.5" customHeight="1" hidden="1">
      <c r="E108" s="134"/>
      <c r="F108" s="1"/>
      <c r="G108" s="134"/>
      <c r="H108" s="134"/>
    </row>
    <row r="109" spans="2:8" ht="12.75" customHeight="1" hidden="1">
      <c r="B109" s="4" t="s">
        <v>44</v>
      </c>
      <c r="G109" s="121"/>
      <c r="H109" s="121"/>
    </row>
    <row r="110" spans="2:8" ht="12.75" customHeight="1" hidden="1">
      <c r="B110" s="4" t="s">
        <v>45</v>
      </c>
      <c r="G110" s="121"/>
      <c r="H110" s="121"/>
    </row>
    <row r="111" spans="5:8" ht="4.5" customHeight="1" hidden="1">
      <c r="E111" s="134"/>
      <c r="F111" s="1"/>
      <c r="G111" s="134"/>
      <c r="H111" s="134"/>
    </row>
    <row r="112" spans="2:8" ht="12.75" customHeight="1" hidden="1">
      <c r="B112" s="4" t="s">
        <v>46</v>
      </c>
      <c r="G112" s="121"/>
      <c r="H112" s="121"/>
    </row>
    <row r="113" spans="2:8" ht="12.75" customHeight="1" hidden="1">
      <c r="B113" s="4" t="s">
        <v>47</v>
      </c>
      <c r="G113" s="121"/>
      <c r="H113" s="121"/>
    </row>
    <row r="114" spans="5:8" ht="4.5" customHeight="1" hidden="1">
      <c r="E114" s="134"/>
      <c r="F114" s="1"/>
      <c r="G114" s="134"/>
      <c r="H114" s="134"/>
    </row>
    <row r="115" spans="2:8" ht="12.75" customHeight="1" hidden="1">
      <c r="B115" s="4" t="s">
        <v>48</v>
      </c>
      <c r="G115" s="121"/>
      <c r="H115" s="121"/>
    </row>
    <row r="116" spans="5:8" ht="4.5" customHeight="1" hidden="1">
      <c r="E116" s="133"/>
      <c r="F116" s="1"/>
      <c r="G116" s="133"/>
      <c r="H116" s="133"/>
    </row>
    <row r="117" spans="7:8" ht="12.75" customHeight="1" hidden="1">
      <c r="G117" s="121"/>
      <c r="H117" s="121"/>
    </row>
    <row r="118" spans="7:8" ht="12.75" customHeight="1" hidden="1">
      <c r="G118" s="121"/>
      <c r="H118" s="121"/>
    </row>
    <row r="119" spans="7:8" ht="12.75" customHeight="1" hidden="1">
      <c r="G119" s="121"/>
      <c r="H119" s="121"/>
    </row>
    <row r="120" spans="2:8" ht="15.75" customHeight="1">
      <c r="B120" s="4" t="s">
        <v>49</v>
      </c>
      <c r="E120" s="7"/>
      <c r="F120" s="7"/>
      <c r="G120" s="7"/>
      <c r="H120" s="7"/>
    </row>
    <row r="121" spans="2:8" ht="15.75">
      <c r="B121" s="4" t="s">
        <v>50</v>
      </c>
      <c r="E121" s="7">
        <f>145512</f>
        <v>145512</v>
      </c>
      <c r="F121" s="7"/>
      <c r="G121" s="7">
        <f>G84</f>
        <v>-38212</v>
      </c>
      <c r="H121" s="7">
        <f>170507</f>
        <v>170507</v>
      </c>
    </row>
    <row r="122" spans="5:8" ht="4.5" customHeight="1" thickBot="1">
      <c r="E122" s="133"/>
      <c r="F122" s="1"/>
      <c r="G122" s="133"/>
      <c r="H122" s="133"/>
    </row>
    <row r="123" ht="6" customHeight="1" thickTop="1">
      <c r="H123" s="121"/>
    </row>
    <row r="124" ht="12.75" customHeight="1">
      <c r="H124" s="121"/>
    </row>
    <row r="125" spans="7:8" ht="12.75" customHeight="1">
      <c r="G125" s="12"/>
      <c r="H125" s="144"/>
    </row>
    <row r="126" ht="12.75" customHeight="1">
      <c r="G126" s="12"/>
    </row>
    <row r="127" ht="12.75" customHeight="1">
      <c r="G127" s="12"/>
    </row>
    <row r="128" ht="12.75" customHeight="1">
      <c r="G128" s="12"/>
    </row>
    <row r="129" ht="12.75" customHeight="1">
      <c r="G129" s="12"/>
    </row>
    <row r="130" ht="12.75" customHeight="1">
      <c r="G130" s="12"/>
    </row>
    <row r="134" spans="2:9" ht="43.5" customHeight="1">
      <c r="B134" s="203" t="s">
        <v>141</v>
      </c>
      <c r="C134" s="211"/>
      <c r="D134" s="211"/>
      <c r="E134" s="211"/>
      <c r="F134" s="211"/>
      <c r="G134" s="211"/>
      <c r="H134" s="211"/>
      <c r="I134" s="216"/>
    </row>
    <row r="135" spans="2:6" ht="12.75" customHeight="1">
      <c r="B135" s="21" t="s">
        <v>6</v>
      </c>
      <c r="E135" s="12"/>
      <c r="F135" s="12"/>
    </row>
    <row r="136" spans="2:9" ht="12.75" customHeight="1">
      <c r="B136" s="91"/>
      <c r="C136" s="84"/>
      <c r="D136" s="10"/>
      <c r="E136" s="92"/>
      <c r="F136" s="92"/>
      <c r="G136" s="92"/>
      <c r="H136" s="99"/>
      <c r="I136" s="99"/>
    </row>
    <row r="137" spans="2:4" ht="12.75" customHeight="1">
      <c r="B137" s="137"/>
      <c r="C137" s="137"/>
      <c r="D137" s="137"/>
    </row>
    <row r="138" spans="2:4" ht="12.75" customHeight="1">
      <c r="B138" s="137"/>
      <c r="C138" s="137"/>
      <c r="D138" s="137"/>
    </row>
  </sheetData>
  <mergeCells count="2">
    <mergeCell ref="B134:H134"/>
    <mergeCell ref="B47:H47"/>
  </mergeCells>
  <printOptions/>
  <pageMargins left="0.5" right="0" top="0.75" bottom="0.74" header="0.25" footer="0.25"/>
  <pageSetup horizontalDpi="600" verticalDpi="600" orientation="portrait" paperSize="9" scale="95"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mbsb</dc:creator>
  <cp:keywords/>
  <dc:description/>
  <cp:lastModifiedBy>mbsb</cp:lastModifiedBy>
  <cp:lastPrinted>2004-05-28T10:46:13Z</cp:lastPrinted>
  <dcterms:created xsi:type="dcterms:W3CDTF">2002-11-07T14:42:14Z</dcterms:created>
  <dcterms:modified xsi:type="dcterms:W3CDTF">2004-05-19T05:12:26Z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